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8700" windowHeight="10620" activeTab="0"/>
  </bookViews>
  <sheets>
    <sheet name="Sheet1" sheetId="1" r:id="rId1"/>
  </sheets>
  <definedNames>
    <definedName name="_xlnm.Print_Area" localSheetId="0">'Sheet1'!$C$3:$S$134</definedName>
  </definedNames>
  <calcPr fullCalcOnLoad="1"/>
</workbook>
</file>

<file path=xl/comments1.xml><?xml version="1.0" encoding="utf-8"?>
<comments xmlns="http://schemas.openxmlformats.org/spreadsheetml/2006/main">
  <authors>
    <author>Jade Fogg</author>
  </authors>
  <commentList>
    <comment ref="R251" authorId="0">
      <text>
        <r>
          <rPr>
            <b/>
            <sz val="9"/>
            <rFont val="Tahoma"/>
            <family val="2"/>
          </rPr>
          <t>Jade Fogg:</t>
        </r>
        <r>
          <rPr>
            <sz val="9"/>
            <rFont val="Tahoma"/>
            <family val="2"/>
          </rPr>
          <t xml:space="preserve">
Had 1 AWOL, Aaron Ashe.</t>
        </r>
      </text>
    </comment>
  </commentList>
</comments>
</file>

<file path=xl/sharedStrings.xml><?xml version="1.0" encoding="utf-8"?>
<sst xmlns="http://schemas.openxmlformats.org/spreadsheetml/2006/main" count="599" uniqueCount="297">
  <si>
    <t>Due Upon Admission from Placing Agency</t>
  </si>
  <si>
    <t>1. Family Counseling Notes - Weekly</t>
  </si>
  <si>
    <t>2. Youth Development/Life Skills Activity - Weekly</t>
  </si>
  <si>
    <t>3. Telephone/Contact Communication Log - Weekly and as Needed</t>
  </si>
  <si>
    <t>1. Court Records - Upon Admission from Placing Agency; Per Hearing Schedule</t>
  </si>
  <si>
    <t>2. Agency Records - Upon Admission from Placing Agency; Per Hearing Schedule</t>
  </si>
  <si>
    <t>Upon Admission from Placing Agency; Monthly</t>
  </si>
  <si>
    <t>1. Psychiactric Assessment - Upon Admission from Placing Agency; Anually</t>
  </si>
  <si>
    <t>Upon Admission from Placing Agency</t>
  </si>
  <si>
    <t>1. Past Medical Records - Upon Admission from Placing Agency</t>
  </si>
  <si>
    <t>2. Insurance Information - Upon Admission from Placing Agency</t>
  </si>
  <si>
    <t>3. Medical Prescriptions - Upon Admission from Placing Agency</t>
  </si>
  <si>
    <t>4. Nurse Notes - Bi-Weekly or as Needed</t>
  </si>
  <si>
    <t>5. Past MARs - Monthly (Current MARs are filed in separate Medication Notebook)</t>
  </si>
  <si>
    <t>1. Initial Treatment Plan - Within 3 Days of Admission; Valid for 30 Days Only</t>
  </si>
  <si>
    <t>2. Safe Environment Plan - Within 3 Days of Admission</t>
  </si>
  <si>
    <t>1. Authorization of Placement - Within 3 Days of Admission</t>
  </si>
  <si>
    <t>2. Acceptance of Financial Responsibility - Within 3 Days of Admission</t>
  </si>
  <si>
    <t>3. Behavior of Management Programs - Within 3 Days of Admission</t>
  </si>
  <si>
    <t>4. Admission Agreement - Within 3 Days of Admission</t>
  </si>
  <si>
    <t>5. Consent to Release Information - Within 3 Days of Admission</t>
  </si>
  <si>
    <t>6. Consent to Release of Education Documents - Within 3 Days of Admission</t>
  </si>
  <si>
    <t>7. Informed Consent to Emergency Medical Treatment - Within 3 Days of Admission</t>
  </si>
  <si>
    <t>8. Consent to Treatment with Psychotropic Medication - Within 3 Days of Admission</t>
  </si>
  <si>
    <t>9. Responsibility for Property Damage - Within 3 Days of Admission</t>
  </si>
  <si>
    <t>10. Child Personal Statement - Within 3 Days of Admission</t>
  </si>
  <si>
    <t>11. Clothing Inventory - Within 3 Days of Admission</t>
  </si>
  <si>
    <t>12. Responsibility for Personal Possession - Within 3 Days of Admission</t>
  </si>
  <si>
    <t>13. Items Given to Resident for Personal Use - Within 3 Days of Admission</t>
  </si>
  <si>
    <t>1. Picture - Within 3 Days of Admission</t>
  </si>
  <si>
    <t>2. Table of Contents - Within 3 Days of Admission</t>
  </si>
  <si>
    <t>3. Fact Sheet - Within 3 Days of Admission</t>
  </si>
  <si>
    <t>4. Access Log</t>
  </si>
  <si>
    <t>15. Resident Agreement in Lieu of Discharge</t>
  </si>
  <si>
    <t>14. Resident Handbook Statement - Within 3 Days of Admission</t>
  </si>
  <si>
    <t>2. Group Session Notes - Weekly</t>
  </si>
  <si>
    <t>3. Individual Therapy Notes - Weekly or as Scheduled by Koba Worker</t>
  </si>
  <si>
    <t>4. Case Notes - Weekly or as Needed</t>
  </si>
  <si>
    <t>5. Community Meeting Notes - Weekly</t>
  </si>
  <si>
    <t>6. Primary Counselor Notes - Weekly</t>
  </si>
  <si>
    <t>7. Drug Education Notes - Weekly</t>
  </si>
  <si>
    <t>8. Point Sheets - Daily</t>
  </si>
  <si>
    <t>4. Home Visit Approvals - Weekly and as Needed</t>
  </si>
  <si>
    <t xml:space="preserve">5. Record Retrival Attempts - Upon Admission from Placing Agency; Anually </t>
  </si>
  <si>
    <t>3. Scheduling Efforts - Upon Occurance</t>
  </si>
  <si>
    <t>1. Physical Exam Records - Within 30 Days of Admission; After, Anually</t>
  </si>
  <si>
    <t>1. Dental Exam Records - Upon Admission from Placing Agency; Anually</t>
  </si>
  <si>
    <t>2. Ongoing Psychiactric Notes</t>
  </si>
  <si>
    <t>1. Enrollment Attendance Record - Upon Admission from Placing Agency; Anually</t>
  </si>
  <si>
    <t>2. Progress Reports - Upon Admission from Placing Agency; Anually</t>
  </si>
  <si>
    <t>3. School Disciplnary Records - Upon Admission from Placing Agency; Anually</t>
  </si>
  <si>
    <t>4. IEP - Upon Admission from Placing Agency; Anually</t>
  </si>
  <si>
    <t xml:space="preserve">Record Retrival Attempts </t>
  </si>
  <si>
    <t>3. Record Retrival Attempts - Upon Admission from Placing Agency; Anually</t>
  </si>
  <si>
    <t>2. Scheduling Efforts - Upon Occurance</t>
  </si>
  <si>
    <t xml:space="preserve">4. Record Retrival Attempts - Upon Admission from Placing Agency; Anually </t>
  </si>
  <si>
    <t xml:space="preserve">Record Retrival Attempts - Upon Admission from Placing Agency; Anually </t>
  </si>
  <si>
    <t>Week 1</t>
  </si>
  <si>
    <t>Week 2</t>
  </si>
  <si>
    <t>Week 3</t>
  </si>
  <si>
    <t>1. ISP - Due within 30 days of Admission, Valid for 90 Days Only</t>
  </si>
  <si>
    <t>Total</t>
  </si>
  <si>
    <t>Total Number of Passing Scores</t>
  </si>
  <si>
    <t>Value of Passing Score</t>
  </si>
  <si>
    <t>Subscore</t>
  </si>
  <si>
    <t xml:space="preserve">  x 5</t>
  </si>
  <si>
    <t>Total Score</t>
  </si>
  <si>
    <t>Weight</t>
  </si>
  <si>
    <t>Weighted Score</t>
  </si>
  <si>
    <t>Score</t>
  </si>
  <si>
    <t>Subscore Range</t>
  </si>
  <si>
    <t>Responsiveness to Notebook Reviews</t>
  </si>
  <si>
    <t>Weighted Score Total</t>
  </si>
  <si>
    <t>4. Record Retrival Attempts - Upon Admission from Placing Agency</t>
  </si>
  <si>
    <t>3. Home Visit Approvals - Upon Occurance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</si>
  <si>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</si>
  <si>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Indicators to be evaluated by the QC Committee</t>
  </si>
  <si>
    <t>Kitchen Score</t>
  </si>
  <si>
    <t>x   5</t>
  </si>
  <si>
    <t>x     4</t>
  </si>
  <si>
    <t>BEDROOMS (Weight 5%)</t>
  </si>
  <si>
    <t>2. Proper lighting in the bedroom</t>
  </si>
  <si>
    <t>Bedroom Score</t>
  </si>
  <si>
    <t>x     5</t>
  </si>
  <si>
    <t>BATHROOMS/LAUNDRY (Weight 3%)</t>
  </si>
  <si>
    <t>1. Hand-wash basin/toilet/surface cleanliness; etc.</t>
  </si>
  <si>
    <t>2. Shower/shower curtain free of scum and mildew</t>
  </si>
  <si>
    <t>3. Non-slip shower mat in place</t>
  </si>
  <si>
    <t>4. Area rug outside of shower</t>
  </si>
  <si>
    <t>5. Towel racks in place</t>
  </si>
  <si>
    <t xml:space="preserve">7. Laundry area neat </t>
  </si>
  <si>
    <t>8. Washer and dryer functioning</t>
  </si>
  <si>
    <t>Bathroom/Laundry Score</t>
  </si>
  <si>
    <t>x     3</t>
  </si>
  <si>
    <t>COMMUNITY SPACES (Weight 3%)</t>
  </si>
  <si>
    <t>1. Furniture and carpeting in good condition</t>
  </si>
  <si>
    <t>2. Laminate floors swept and mopped</t>
  </si>
  <si>
    <t>4. Proper voicemail message on the phone</t>
  </si>
  <si>
    <t>5. Have messages been taken &amp; voicemail cleared</t>
  </si>
  <si>
    <t>6. Computers working and resident accessible</t>
  </si>
  <si>
    <t>7. Fire extinguishers in place and current</t>
  </si>
  <si>
    <t>Community Spaces Score</t>
  </si>
  <si>
    <t>VEHICLE (Weight 3%)</t>
  </si>
  <si>
    <t>1. Clean and free of debris</t>
  </si>
  <si>
    <t>2. Has van been vacuumed?</t>
  </si>
  <si>
    <t>3. Have all personal belongings been removed?</t>
  </si>
  <si>
    <t>4. Oil check once a week</t>
  </si>
  <si>
    <t>Vehicle Score</t>
  </si>
  <si>
    <t>OFFICE/HOUSE EXTERIOR (Weight 2%)</t>
  </si>
  <si>
    <t>1. Office neatness; medicines secure</t>
  </si>
  <si>
    <t>2. All papers files away in proper place</t>
  </si>
  <si>
    <t>3. Windows clean &amp; not broken</t>
  </si>
  <si>
    <t>4. House siding washed/clean</t>
  </si>
  <si>
    <t>Office/House Exterior Score</t>
  </si>
  <si>
    <t>x     2</t>
  </si>
  <si>
    <t>PHYSICAL HOUSE TOTAL</t>
  </si>
  <si>
    <t>III</t>
  </si>
  <si>
    <t>1. Staffing schedule set two weeks in advance and posted w/staffing backup plan in place</t>
  </si>
  <si>
    <t>2. Management Responsiveness</t>
  </si>
  <si>
    <t>3. Resident wall chart up to date</t>
  </si>
  <si>
    <t>Administration and Management Score</t>
  </si>
  <si>
    <t>ADMINISTRATION AND MANAGEMENT TOTAL</t>
  </si>
  <si>
    <t>1. Books balanced, reconciled and on hand in approved format; no bounced checks or overdraft</t>
  </si>
  <si>
    <t>2. Has planned budget for upcoming week w/ book balance and total requested; remained within budget</t>
  </si>
  <si>
    <t>3. Met resident clothing requirement</t>
  </si>
  <si>
    <t xml:space="preserve">4. Dispensed residents' allowances on time (weekly, clothing, behavior) </t>
  </si>
  <si>
    <t>Financial Management Score</t>
  </si>
  <si>
    <t>FINANCIAL MANAGEMENT TOTAL</t>
  </si>
  <si>
    <t>Enrollment Score</t>
  </si>
  <si>
    <t>ENROLLMENT TOTAL</t>
  </si>
  <si>
    <t>SUMMARY</t>
  </si>
  <si>
    <t>Wt.</t>
  </si>
  <si>
    <t>COMAR</t>
  </si>
  <si>
    <t>Physical House</t>
  </si>
  <si>
    <t>Admin. &amp; Mgmt.</t>
  </si>
  <si>
    <t>Financial Mgmt.</t>
  </si>
  <si>
    <t>Enrollment</t>
  </si>
  <si>
    <t>GRAND TOTAL</t>
  </si>
  <si>
    <t>[100%]</t>
  </si>
  <si>
    <t>PHYSICAL HOUSE</t>
  </si>
  <si>
    <t xml:space="preserve">        X 1</t>
  </si>
  <si>
    <t xml:space="preserve">        X 2</t>
  </si>
  <si>
    <t xml:space="preserve">        X 3</t>
  </si>
  <si>
    <t>RESPONSIVENESS (Weight 2%)</t>
  </si>
  <si>
    <t>ADDITIONAL CLINICAL TREAMENT (Weight 3%)</t>
  </si>
  <si>
    <t>PSYCHOLOGICAL ASSESSMENTS (Weight 1%)</t>
  </si>
  <si>
    <t>EDUCATIONAL RECORDS (Weight 2%)</t>
  </si>
  <si>
    <t>LEGAL RECORDS (Weight 1%)</t>
  </si>
  <si>
    <t>REFERRAL INFORMATION (Weight 1%)</t>
  </si>
  <si>
    <t>PICTURE/TABLE OF CONTENTS/FACT SHEET (Weight 1%)</t>
  </si>
  <si>
    <t>ADMISSION/INTAKE (Weight 1%)</t>
  </si>
  <si>
    <t>INITIAL TREATMENT (Weight 2%)</t>
  </si>
  <si>
    <t>MEDICAL HISTORY (Weight 2%)</t>
  </si>
  <si>
    <t>BIRTH CERTIFICATE/SOCIAL SECURITY (Weight 1%)</t>
  </si>
  <si>
    <t>IMMUNIZATION RECORD (Weight 1%)</t>
  </si>
  <si>
    <t>PHYSICAL EXAMS (Weight 2%)</t>
  </si>
  <si>
    <t>DENTAL EXAM (Weight 2%)</t>
  </si>
  <si>
    <t>PSYCHIATRIC ASSESSMENT (Weight 1%)</t>
  </si>
  <si>
    <t>x  10</t>
  </si>
  <si>
    <t>3.  Billed bed nights (past two weeks; 112 possible)</t>
  </si>
  <si>
    <t>Number of Passing Scores    (Out of 3)</t>
  </si>
  <si>
    <r>
      <t xml:space="preserve">KITCHEN (Weight 4%) </t>
    </r>
    <r>
      <rPr>
        <b/>
        <sz val="12"/>
        <rFont val="Arial"/>
        <family val="2"/>
      </rPr>
      <t>Upper Marlboro</t>
    </r>
  </si>
  <si>
    <t xml:space="preserve">6. Record Retrival Attempts - Upon Admission from Placing Agency; Anually </t>
  </si>
  <si>
    <t>1. Stove/microwave (clean; functioning 100%)</t>
  </si>
  <si>
    <t>0-35</t>
  </si>
  <si>
    <t>36-41</t>
  </si>
  <si>
    <t>42-47</t>
  </si>
  <si>
    <t>48-53</t>
  </si>
  <si>
    <t>54-60</t>
  </si>
  <si>
    <t>0-134</t>
  </si>
  <si>
    <t>135-157</t>
  </si>
  <si>
    <t>178-179</t>
  </si>
  <si>
    <t>180-202</t>
  </si>
  <si>
    <t>203-225</t>
  </si>
  <si>
    <t>0-17</t>
  </si>
  <si>
    <t>18-20</t>
  </si>
  <si>
    <t>21-23</t>
  </si>
  <si>
    <t>24-26</t>
  </si>
  <si>
    <t>27-30</t>
  </si>
  <si>
    <t xml:space="preserve">CLINICAL TREATMENT PLAN (Weight 12%)                                </t>
  </si>
  <si>
    <t xml:space="preserve">        X 12</t>
  </si>
  <si>
    <t>0-71</t>
  </si>
  <si>
    <t>72-83</t>
  </si>
  <si>
    <t>84-95</t>
  </si>
  <si>
    <t>96-107</t>
  </si>
  <si>
    <t>108-120</t>
  </si>
  <si>
    <t>0-53</t>
  </si>
  <si>
    <t>54-62</t>
  </si>
  <si>
    <t>63-71</t>
  </si>
  <si>
    <t>72-80</t>
  </si>
  <si>
    <t>81-90</t>
  </si>
  <si>
    <t>X 1</t>
  </si>
  <si>
    <t>0-26</t>
  </si>
  <si>
    <t>27-31</t>
  </si>
  <si>
    <t>32-35</t>
  </si>
  <si>
    <t>36-40</t>
  </si>
  <si>
    <t>40-45</t>
  </si>
  <si>
    <t>36-4</t>
  </si>
  <si>
    <t>0-44</t>
  </si>
  <si>
    <t>45-52</t>
  </si>
  <si>
    <t>53-59</t>
  </si>
  <si>
    <t>60-67</t>
  </si>
  <si>
    <t>68-75</t>
  </si>
  <si>
    <t>0-8</t>
  </si>
  <si>
    <t>9-10</t>
  </si>
  <si>
    <t>11</t>
  </si>
  <si>
    <t>12-13</t>
  </si>
  <si>
    <t>14-15</t>
  </si>
  <si>
    <t>5. Community Meeting Notes</t>
  </si>
  <si>
    <t>2. All burners working properly</t>
  </si>
  <si>
    <t>3. Refrigerator/freezer (clean; functioning 100%) no broken or missing parts inside frig</t>
  </si>
  <si>
    <t>4. Refrigerator light functioning at all times</t>
  </si>
  <si>
    <t>5. Thermometer (in freezer and refrigerator)</t>
  </si>
  <si>
    <t>6. Food Supply (7 days of food in the refrigerator/freezer)</t>
  </si>
  <si>
    <t>7.Food stored properly in freezer/ frig/cabinets &amp; dates of purchase on all foods</t>
  </si>
  <si>
    <t>8. Dishwasher/compartment sink (clean; functioning 100%)</t>
  </si>
  <si>
    <t>9. Dishwasher cleared of clean dishes</t>
  </si>
  <si>
    <t>10. Storage areas (cleaning supplies; dry food)</t>
  </si>
  <si>
    <t>11. Storage area for cleaning supplies non-accessible to residents</t>
  </si>
  <si>
    <t>12. Kitchen shelves lined and kept clean</t>
  </si>
  <si>
    <t>13. Dry food (i.e.: sugar, flour, etc) kept in canisters including overflow</t>
  </si>
  <si>
    <t xml:space="preserve">14. Serving dishes &amp; utensils/counter workspace (adequate; clean) </t>
  </si>
  <si>
    <t>15. Some disposal dishware &amp; utensils but majority is non disposable dishware &amp; utensils / include an adequate pot &amp; pan set</t>
  </si>
  <si>
    <t>16. Kitchen floor clean/mopped</t>
  </si>
  <si>
    <t>0-143</t>
  </si>
  <si>
    <t>144-167</t>
  </si>
  <si>
    <t>168-191</t>
  </si>
  <si>
    <t>192-215</t>
  </si>
  <si>
    <t>216-240</t>
  </si>
  <si>
    <t>1. Cleanliness and neatness of rooms; closets/ Linen Closet</t>
  </si>
  <si>
    <t>3. Closet doors on hinges/Track no holes/ dents/ cracks &amp; doorknobes in good condition- this includes all doors in the GH</t>
  </si>
  <si>
    <t>4. Furniture dusted to include ceiling fans</t>
  </si>
  <si>
    <t xml:space="preserve">5. Dresser drawers should be free of grafftti &amp; all markings and in good condition </t>
  </si>
  <si>
    <t>6. Bedroom floors swept</t>
  </si>
  <si>
    <t xml:space="preserve">7. Clothes hangers/hamper/ clean clothes on hangers or  neatly in drawers/ dirty clothes in hamper </t>
  </si>
  <si>
    <t>8. Proper bed linens, mattress covers, pillows and window shades/ mattress in good condition</t>
  </si>
  <si>
    <t>6. Proper lighting in bathroom/ covered light fixtures</t>
  </si>
  <si>
    <t>9. lint trap in dryer clean</t>
  </si>
  <si>
    <t>10. Laundry room floors swept</t>
  </si>
  <si>
    <t>11. Make sure caulking is done when needed (bathroom etc.)</t>
  </si>
  <si>
    <t>12. Mob &amp; pale emptied &amp; in proper place</t>
  </si>
  <si>
    <t>0-107</t>
  </si>
  <si>
    <t>108-125</t>
  </si>
  <si>
    <t>126-143</t>
  </si>
  <si>
    <t>144-161</t>
  </si>
  <si>
    <t>162-180</t>
  </si>
  <si>
    <t>3. House &amp; Resident's telephone line working properly/ no loose phone jacks or wirers out of place</t>
  </si>
  <si>
    <t>8. Doorbell working properly</t>
  </si>
  <si>
    <t>9. Vents clean &amp; dust free</t>
  </si>
  <si>
    <t>10.Walls clean, painted and free of holes</t>
  </si>
  <si>
    <t>0-89</t>
  </si>
  <si>
    <t>90-104</t>
  </si>
  <si>
    <t>105-119</t>
  </si>
  <si>
    <t>120-134</t>
  </si>
  <si>
    <t>135-150</t>
  </si>
  <si>
    <t>5. Back yard free of debris &amp; cigarette butts</t>
  </si>
  <si>
    <t>6. Front yard &amp; sidewalk in front of house swept &amp; free of cigarette butts</t>
  </si>
  <si>
    <t>7. Unnecessary items removed from porch/under porch/steps &amp; around shed</t>
  </si>
  <si>
    <t>0-62</t>
  </si>
  <si>
    <t>63-73</t>
  </si>
  <si>
    <t>74-83</t>
  </si>
  <si>
    <t>84-94</t>
  </si>
  <si>
    <t>95-105</t>
  </si>
  <si>
    <t>Administration and Management (Weight: 20%)</t>
  </si>
  <si>
    <t>4. Vehicle logs up to date &amp; previous logs kept in a binder in office</t>
  </si>
  <si>
    <t>5. Behavioral program entries up to date for each resident</t>
  </si>
  <si>
    <t>6. Counselors communicating w/ HM re res binders</t>
  </si>
  <si>
    <t>7. Answer phone in professional manner/professional appearance of facility</t>
  </si>
  <si>
    <t xml:space="preserve">8. Office secure and orderly; locked when not in use </t>
  </si>
  <si>
    <t>9. Weekly menu set/meals prepared with signature of Licensed Dietitian</t>
  </si>
  <si>
    <t>10. Medication management (medication secure; log up to date; first aid &amp; bloodbourne kits stocked)</t>
  </si>
  <si>
    <t xml:space="preserve">11. Chore Management System posted and in use </t>
  </si>
  <si>
    <t xml:space="preserve">12. Regular community meetings </t>
  </si>
  <si>
    <t xml:space="preserve">13. Resident satisfaction  </t>
  </si>
  <si>
    <t>14. House Manager meeting attendance</t>
  </si>
  <si>
    <t>15. Staff management (reg. staff meetings; nightshift phone-in; staff evals. done on time)</t>
  </si>
  <si>
    <t>16. Community Relations</t>
  </si>
  <si>
    <t>17 Food supplies adequate (at least one week food supply)</t>
  </si>
  <si>
    <t>18. Fire/Health certificate requirements being met (smoke detectors; carbon monoxide detectors; fire drills documented; emergency #'s posted) / make sure all devices have batteries</t>
  </si>
  <si>
    <t>19. Former residents clothes should be securely bagged &amp; placed in shed</t>
  </si>
  <si>
    <t xml:space="preserve">20. Maintains work order notebooks/ Notebook for residence allowance </t>
  </si>
  <si>
    <t>x    20</t>
  </si>
  <si>
    <t>0-314</t>
  </si>
  <si>
    <t>315-367</t>
  </si>
  <si>
    <t>368-419</t>
  </si>
  <si>
    <t>420-472</t>
  </si>
  <si>
    <t>473-525</t>
  </si>
  <si>
    <t>0-59</t>
  </si>
  <si>
    <t>60-69</t>
  </si>
  <si>
    <t>70-79</t>
  </si>
  <si>
    <t>80-89</t>
  </si>
  <si>
    <t>90-100</t>
  </si>
  <si>
    <t>1. AWOLs &amp; Retention</t>
  </si>
  <si>
    <t>2. Positive Marketing Efforts</t>
  </si>
  <si>
    <t>[112-101 nights  = 5; 100-90 nights = 4; 89-79 nights = 3; 78-67 nights = 2; &lt;66 nights = 1]</t>
  </si>
  <si>
    <t>x  15</t>
  </si>
  <si>
    <t>Bonus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</si>
</sst>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1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18"/>
      <color indexed="8"/>
      <name val="Arial Black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sz val="14"/>
      <name val="Arial"/>
      <family val="2"/>
    </font>
    <font>
      <b/>
      <sz val="16"/>
      <name val="Arial Black"/>
      <family val="2"/>
    </font>
    <font>
      <b/>
      <sz val="14"/>
      <name val="Arial"/>
      <family val="2"/>
    </font>
    <font>
      <b/>
      <sz val="18"/>
      <name val="Arial Black"/>
      <family val="2"/>
    </font>
    <font>
      <sz val="12"/>
      <color indexed="8"/>
      <name val="Arial Black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3" fillId="0" borderId="0" xfId="57" applyFont="1" applyFill="1" applyBorder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0" xfId="57" applyFont="1" applyFill="1" applyBorder="1" applyAlignment="1" applyProtection="1">
      <alignment horizontal="center"/>
      <protection hidden="1"/>
    </xf>
    <xf numFmtId="0" fontId="3" fillId="33" borderId="10" xfId="57" applyFont="1" applyFill="1" applyBorder="1" applyProtection="1">
      <alignment/>
      <protection hidden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2" fillId="34" borderId="11" xfId="57" applyFill="1" applyBorder="1" applyProtection="1">
      <alignment/>
      <protection hidden="1"/>
    </xf>
    <xf numFmtId="0" fontId="2" fillId="34" borderId="0" xfId="57" applyFont="1" applyFill="1" applyBorder="1" applyProtection="1">
      <alignment/>
      <protection hidden="1"/>
    </xf>
    <xf numFmtId="0" fontId="2" fillId="34" borderId="0" xfId="57" applyFont="1" applyFill="1" applyBorder="1" applyProtection="1">
      <alignment/>
      <protection hidden="1"/>
    </xf>
    <xf numFmtId="0" fontId="2" fillId="33" borderId="11" xfId="57" applyFill="1" applyBorder="1" applyProtection="1">
      <alignment/>
      <protection hidden="1"/>
    </xf>
    <xf numFmtId="0" fontId="2" fillId="33" borderId="0" xfId="57" applyFont="1" applyFill="1" applyBorder="1" applyProtection="1">
      <alignment/>
      <protection hidden="1"/>
    </xf>
    <xf numFmtId="0" fontId="3" fillId="33" borderId="12" xfId="57" applyFont="1" applyFill="1" applyBorder="1" applyProtection="1">
      <alignment/>
      <protection hidden="1"/>
    </xf>
    <xf numFmtId="0" fontId="3" fillId="34" borderId="13" xfId="57" applyFont="1" applyFill="1" applyBorder="1" applyAlignment="1" applyProtection="1">
      <alignment vertical="center"/>
      <protection hidden="1"/>
    </xf>
    <xf numFmtId="0" fontId="2" fillId="0" borderId="14" xfId="57" applyFill="1" applyBorder="1" applyProtection="1">
      <alignment/>
      <protection hidden="1"/>
    </xf>
    <xf numFmtId="0" fontId="2" fillId="0" borderId="15" xfId="57" applyFill="1" applyBorder="1" applyProtection="1">
      <alignment/>
      <protection hidden="1"/>
    </xf>
    <xf numFmtId="0" fontId="5" fillId="0" borderId="14" xfId="57" applyFont="1" applyFill="1" applyBorder="1" applyAlignment="1" applyProtection="1">
      <alignment wrapText="1"/>
      <protection hidden="1"/>
    </xf>
    <xf numFmtId="0" fontId="2" fillId="0" borderId="15" xfId="57" applyFont="1" applyFill="1" applyBorder="1" applyAlignment="1" applyProtection="1">
      <alignment wrapText="1"/>
      <protection hidden="1"/>
    </xf>
    <xf numFmtId="0" fontId="3" fillId="0" borderId="15" xfId="57" applyFont="1" applyFill="1" applyBorder="1" applyAlignment="1" applyProtection="1">
      <alignment horizontal="center"/>
      <protection hidden="1"/>
    </xf>
    <xf numFmtId="0" fontId="4" fillId="0" borderId="15" xfId="57" applyFont="1" applyFill="1" applyBorder="1" applyAlignment="1" applyProtection="1">
      <alignment horizontal="center"/>
      <protection hidden="1"/>
    </xf>
    <xf numFmtId="0" fontId="2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" fillId="0" borderId="11" xfId="57" applyFill="1" applyBorder="1" applyProtection="1">
      <alignment/>
      <protection hidden="1"/>
    </xf>
    <xf numFmtId="0" fontId="5" fillId="0" borderId="12" xfId="57" applyFont="1" applyFill="1" applyBorder="1" applyAlignment="1" applyProtection="1">
      <alignment horizontal="left" vertical="center" wrapText="1"/>
      <protection hidden="1"/>
    </xf>
    <xf numFmtId="0" fontId="7" fillId="0" borderId="18" xfId="57" applyFont="1" applyFill="1" applyBorder="1" applyAlignment="1" applyProtection="1">
      <alignment horizontal="center"/>
      <protection hidden="1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6" fillId="0" borderId="20" xfId="0" applyFont="1" applyFill="1" applyBorder="1" applyAlignment="1">
      <alignment horizontal="right"/>
    </xf>
    <xf numFmtId="0" fontId="26" fillId="0" borderId="21" xfId="0" applyFont="1" applyFill="1" applyBorder="1" applyAlignment="1">
      <alignment/>
    </xf>
    <xf numFmtId="0" fontId="3" fillId="0" borderId="22" xfId="57" applyFont="1" applyFill="1" applyBorder="1" applyProtection="1">
      <alignment/>
      <protection hidden="1"/>
    </xf>
    <xf numFmtId="0" fontId="0" fillId="0" borderId="11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57" applyFont="1" applyFill="1" applyBorder="1" applyAlignment="1" applyProtection="1">
      <alignment wrapText="1"/>
      <protection hidden="1"/>
    </xf>
    <xf numFmtId="0" fontId="4" fillId="0" borderId="0" xfId="57" applyFont="1" applyFill="1" applyBorder="1" applyProtection="1">
      <alignment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6" borderId="11" xfId="57" applyFill="1" applyBorder="1" applyProtection="1">
      <alignment/>
      <protection hidden="1"/>
    </xf>
    <xf numFmtId="0" fontId="2" fillId="36" borderId="0" xfId="57" applyFont="1" applyFill="1" applyBorder="1" applyProtection="1">
      <alignment/>
      <protection hidden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2" fillId="36" borderId="26" xfId="57" applyFill="1" applyBorder="1" applyProtection="1">
      <alignment/>
      <protection hidden="1"/>
    </xf>
    <xf numFmtId="0" fontId="2" fillId="36" borderId="27" xfId="57" applyFont="1" applyFill="1" applyBorder="1" applyProtection="1">
      <alignment/>
      <protection hidden="1"/>
    </xf>
    <xf numFmtId="0" fontId="2" fillId="33" borderId="0" xfId="57" applyFont="1" applyFill="1" applyBorder="1" applyProtection="1">
      <alignment/>
      <protection hidden="1"/>
    </xf>
    <xf numFmtId="0" fontId="3" fillId="33" borderId="0" xfId="57" applyFont="1" applyFill="1" applyBorder="1" applyProtection="1">
      <alignment/>
      <protection hidden="1"/>
    </xf>
    <xf numFmtId="0" fontId="2" fillId="33" borderId="26" xfId="57" applyFill="1" applyBorder="1" applyProtection="1">
      <alignment/>
      <protection hidden="1"/>
    </xf>
    <xf numFmtId="0" fontId="2" fillId="33" borderId="27" xfId="57" applyFont="1" applyFill="1" applyBorder="1" applyProtection="1">
      <alignment/>
      <protection hidden="1"/>
    </xf>
    <xf numFmtId="0" fontId="0" fillId="33" borderId="0" xfId="0" applyFill="1" applyAlignment="1">
      <alignment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9" fontId="0" fillId="33" borderId="0" xfId="0" applyNumberForma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6" borderId="27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26" xfId="57" applyFill="1" applyBorder="1" applyProtection="1">
      <alignment/>
      <protection hidden="1"/>
    </xf>
    <xf numFmtId="0" fontId="2" fillId="35" borderId="27" xfId="57" applyFont="1" applyFill="1" applyBorder="1" applyProtection="1">
      <alignment/>
      <protection hidden="1"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wrapText="1"/>
    </xf>
    <xf numFmtId="0" fontId="18" fillId="35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4" borderId="23" xfId="57" applyFill="1" applyBorder="1" applyProtection="1">
      <alignment/>
      <protection hidden="1"/>
    </xf>
    <xf numFmtId="0" fontId="2" fillId="34" borderId="16" xfId="57" applyFont="1" applyFill="1" applyBorder="1" applyProtection="1">
      <alignment/>
      <protection hidden="1"/>
    </xf>
    <xf numFmtId="0" fontId="0" fillId="34" borderId="16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0" fillId="35" borderId="27" xfId="0" applyFill="1" applyBorder="1" applyAlignment="1">
      <alignment/>
    </xf>
    <xf numFmtId="0" fontId="3" fillId="0" borderId="12" xfId="57" applyFont="1" applyFill="1" applyBorder="1" applyAlignment="1" applyProtection="1">
      <alignment vertical="center"/>
      <protection hidden="1"/>
    </xf>
    <xf numFmtId="0" fontId="3" fillId="0" borderId="10" xfId="57" applyFont="1" applyFill="1" applyBorder="1" applyAlignment="1" applyProtection="1">
      <alignment vertical="center"/>
      <protection hidden="1"/>
    </xf>
    <xf numFmtId="0" fontId="3" fillId="0" borderId="10" xfId="57" applyFont="1" applyFill="1" applyBorder="1" applyProtection="1">
      <alignment/>
      <protection hidden="1"/>
    </xf>
    <xf numFmtId="0" fontId="3" fillId="0" borderId="18" xfId="57" applyFont="1" applyFill="1" applyBorder="1" applyAlignment="1" applyProtection="1">
      <alignment horizontal="center" wrapText="1"/>
      <protection hidden="1"/>
    </xf>
    <xf numFmtId="0" fontId="3" fillId="0" borderId="12" xfId="57" applyFont="1" applyFill="1" applyBorder="1" applyProtection="1">
      <alignment/>
      <protection hidden="1"/>
    </xf>
    <xf numFmtId="0" fontId="11" fillId="0" borderId="19" xfId="57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3" fillId="0" borderId="12" xfId="57" applyFont="1" applyFill="1" applyBorder="1" applyAlignment="1" applyProtection="1">
      <alignment horizontal="left"/>
      <protection hidden="1"/>
    </xf>
    <xf numFmtId="0" fontId="3" fillId="0" borderId="10" xfId="57" applyFont="1" applyFill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/>
    </xf>
    <xf numFmtId="0" fontId="3" fillId="0" borderId="25" xfId="57" applyFont="1" applyFill="1" applyBorder="1" applyAlignment="1" applyProtection="1">
      <alignment horizontal="center" vertical="center"/>
      <protection hidden="1"/>
    </xf>
    <xf numFmtId="0" fontId="3" fillId="0" borderId="25" xfId="57" applyFont="1" applyFill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horizontal="center"/>
      <protection locked="0"/>
    </xf>
    <xf numFmtId="0" fontId="23" fillId="0" borderId="25" xfId="0" applyFont="1" applyFill="1" applyBorder="1" applyAlignment="1">
      <alignment horizontal="right"/>
    </xf>
    <xf numFmtId="0" fontId="3" fillId="0" borderId="11" xfId="57" applyFont="1" applyFill="1" applyBorder="1" applyAlignment="1" applyProtection="1">
      <alignment horizontal="right" vertical="center"/>
      <protection hidden="1"/>
    </xf>
    <xf numFmtId="0" fontId="8" fillId="0" borderId="0" xfId="57" applyFont="1" applyFill="1" applyBorder="1" applyAlignment="1" applyProtection="1">
      <alignment horizontal="center" vertical="center"/>
      <protection hidden="1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center" vertical="center"/>
      <protection hidden="1"/>
    </xf>
    <xf numFmtId="0" fontId="3" fillId="0" borderId="0" xfId="57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22" xfId="0" applyFont="1" applyFill="1" applyBorder="1" applyAlignment="1">
      <alignment horizontal="right"/>
    </xf>
    <xf numFmtId="0" fontId="3" fillId="0" borderId="26" xfId="57" applyFont="1" applyFill="1" applyBorder="1" applyAlignment="1" applyProtection="1">
      <alignment horizontal="right" vertical="center"/>
      <protection hidden="1"/>
    </xf>
    <xf numFmtId="0" fontId="3" fillId="0" borderId="27" xfId="57" applyFont="1" applyFill="1" applyBorder="1" applyAlignment="1" applyProtection="1">
      <alignment horizontal="center" vertic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/>
    </xf>
    <xf numFmtId="0" fontId="3" fillId="0" borderId="27" xfId="57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9" xfId="57" applyFont="1" applyFill="1" applyBorder="1" applyProtection="1">
      <alignment/>
      <protection hidden="1"/>
    </xf>
    <xf numFmtId="0" fontId="3" fillId="0" borderId="30" xfId="57" applyFont="1" applyFill="1" applyBorder="1" applyAlignment="1" applyProtection="1">
      <alignment horizontal="center" wrapText="1"/>
      <protection hidden="1"/>
    </xf>
    <xf numFmtId="0" fontId="3" fillId="0" borderId="31" xfId="57" applyFont="1" applyFill="1" applyBorder="1" applyProtection="1">
      <alignment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/>
    </xf>
    <xf numFmtId="0" fontId="3" fillId="0" borderId="29" xfId="57" applyFont="1" applyFill="1" applyBorder="1" applyAlignment="1" applyProtection="1">
      <alignment vertical="center"/>
      <protection hidden="1"/>
    </xf>
    <xf numFmtId="0" fontId="3" fillId="0" borderId="13" xfId="57" applyFont="1" applyFill="1" applyBorder="1" applyProtection="1">
      <alignment/>
      <protection hidden="1"/>
    </xf>
    <xf numFmtId="0" fontId="0" fillId="0" borderId="30" xfId="0" applyFill="1" applyBorder="1" applyAlignment="1">
      <alignment/>
    </xf>
    <xf numFmtId="0" fontId="3" fillId="0" borderId="12" xfId="57" applyFont="1" applyFill="1" applyBorder="1" applyAlignment="1" applyProtection="1">
      <alignment wrapText="1"/>
      <protection hidden="1"/>
    </xf>
    <xf numFmtId="0" fontId="3" fillId="0" borderId="10" xfId="57" applyFont="1" applyFill="1" applyBorder="1" applyAlignment="1" applyProtection="1">
      <alignment/>
      <protection hidden="1"/>
    </xf>
    <xf numFmtId="0" fontId="3" fillId="0" borderId="10" xfId="57" applyFont="1" applyFill="1" applyBorder="1" applyAlignment="1" applyProtection="1">
      <alignment wrapText="1"/>
      <protection hidden="1"/>
    </xf>
    <xf numFmtId="0" fontId="3" fillId="0" borderId="32" xfId="57" applyFont="1" applyFill="1" applyBorder="1" applyAlignment="1" applyProtection="1">
      <alignment horizontal="center"/>
      <protection locked="0"/>
    </xf>
    <xf numFmtId="0" fontId="3" fillId="0" borderId="33" xfId="57" applyFont="1" applyFill="1" applyBorder="1" applyAlignment="1" applyProtection="1">
      <alignment horizontal="center"/>
      <protection locked="0"/>
    </xf>
    <xf numFmtId="0" fontId="3" fillId="0" borderId="34" xfId="57" applyFont="1" applyFill="1" applyBorder="1" applyAlignment="1" applyProtection="1">
      <alignment horizontal="center"/>
      <protection locked="0"/>
    </xf>
    <xf numFmtId="0" fontId="3" fillId="0" borderId="23" xfId="57" applyFont="1" applyFill="1" applyBorder="1" applyAlignment="1" applyProtection="1">
      <alignment vertical="center" wrapText="1"/>
      <protection hidden="1"/>
    </xf>
    <xf numFmtId="0" fontId="3" fillId="0" borderId="16" xfId="57" applyFont="1" applyFill="1" applyBorder="1" applyAlignment="1" applyProtection="1">
      <alignment wrapText="1"/>
      <protection hidden="1"/>
    </xf>
    <xf numFmtId="0" fontId="3" fillId="0" borderId="35" xfId="57" applyFont="1" applyFill="1" applyBorder="1" applyAlignment="1" applyProtection="1">
      <alignment horizontal="center" wrapText="1"/>
      <protection hidden="1"/>
    </xf>
    <xf numFmtId="0" fontId="3" fillId="0" borderId="36" xfId="57" applyFont="1" applyFill="1" applyBorder="1" applyProtection="1">
      <alignment/>
      <protection hidden="1"/>
    </xf>
    <xf numFmtId="0" fontId="3" fillId="0" borderId="13" xfId="57" applyFont="1" applyFill="1" applyBorder="1" applyAlignment="1" applyProtection="1">
      <alignment wrapText="1"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 wrapText="1"/>
      <protection hidden="1"/>
    </xf>
    <xf numFmtId="0" fontId="23" fillId="0" borderId="37" xfId="0" applyFont="1" applyFill="1" applyBorder="1" applyAlignment="1">
      <alignment/>
    </xf>
    <xf numFmtId="0" fontId="3" fillId="0" borderId="12" xfId="57" applyFont="1" applyFill="1" applyBorder="1" applyAlignment="1" applyProtection="1">
      <alignment/>
      <protection hidden="1"/>
    </xf>
    <xf numFmtId="0" fontId="0" fillId="0" borderId="32" xfId="0" applyFill="1" applyBorder="1" applyAlignment="1">
      <alignment/>
    </xf>
    <xf numFmtId="0" fontId="3" fillId="0" borderId="38" xfId="57" applyFont="1" applyFill="1" applyBorder="1" applyAlignment="1" applyProtection="1">
      <alignment horizontal="center" wrapText="1"/>
      <protection hidden="1"/>
    </xf>
    <xf numFmtId="0" fontId="3" fillId="0" borderId="38" xfId="57" applyFont="1" applyFill="1" applyBorder="1" applyAlignment="1" applyProtection="1">
      <alignment horizontal="center"/>
      <protection hidden="1"/>
    </xf>
    <xf numFmtId="0" fontId="3" fillId="0" borderId="19" xfId="57" applyFont="1" applyFill="1" applyBorder="1" applyProtection="1">
      <alignment/>
      <protection hidden="1"/>
    </xf>
    <xf numFmtId="0" fontId="11" fillId="0" borderId="18" xfId="57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2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3" fillId="0" borderId="26" xfId="57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Protection="1">
      <alignment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28" xfId="57" applyFont="1" applyFill="1" applyBorder="1" applyProtection="1">
      <alignment/>
      <protection hidden="1"/>
    </xf>
    <xf numFmtId="0" fontId="3" fillId="0" borderId="19" xfId="57" applyFont="1" applyFill="1" applyBorder="1" applyAlignment="1" applyProtection="1">
      <alignment vertical="center"/>
      <protection hidden="1"/>
    </xf>
    <xf numFmtId="0" fontId="4" fillId="0" borderId="10" xfId="57" applyFont="1" applyFill="1" applyBorder="1" applyAlignment="1" applyProtection="1">
      <alignment horizontal="center"/>
      <protection hidden="1"/>
    </xf>
    <xf numFmtId="170" fontId="3" fillId="0" borderId="18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57" applyFont="1" applyFill="1" applyBorder="1" applyAlignment="1" applyProtection="1">
      <alignment horizontal="center"/>
      <protection hidden="1"/>
    </xf>
    <xf numFmtId="0" fontId="3" fillId="0" borderId="39" xfId="57" applyFont="1" applyFill="1" applyBorder="1" applyAlignment="1" applyProtection="1">
      <alignment horizontal="right"/>
      <protection hidden="1"/>
    </xf>
    <xf numFmtId="0" fontId="3" fillId="0" borderId="33" xfId="57" applyFont="1" applyFill="1" applyBorder="1" applyAlignment="1" applyProtection="1">
      <alignment horizontal="center"/>
      <protection hidden="1"/>
    </xf>
    <xf numFmtId="0" fontId="3" fillId="0" borderId="40" xfId="57" applyFont="1" applyFill="1" applyBorder="1" applyAlignment="1" applyProtection="1">
      <alignment horizontal="right"/>
      <protection hidden="1"/>
    </xf>
    <xf numFmtId="0" fontId="24" fillId="0" borderId="33" xfId="0" applyFont="1" applyFill="1" applyBorder="1" applyAlignment="1">
      <alignment/>
    </xf>
    <xf numFmtId="0" fontId="25" fillId="0" borderId="40" xfId="0" applyFont="1" applyFill="1" applyBorder="1" applyAlignment="1">
      <alignment horizontal="right"/>
    </xf>
    <xf numFmtId="0" fontId="3" fillId="0" borderId="30" xfId="57" applyFont="1" applyFill="1" applyBorder="1" applyAlignment="1" applyProtection="1">
      <alignment horizontal="center"/>
      <protection hidden="1"/>
    </xf>
    <xf numFmtId="0" fontId="3" fillId="0" borderId="37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12" fillId="0" borderId="0" xfId="57" applyFont="1" applyFill="1" applyBorder="1" applyAlignment="1" applyProtection="1">
      <alignment horizontal="center"/>
      <protection hidden="1"/>
    </xf>
    <xf numFmtId="0" fontId="13" fillId="0" borderId="0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2" fillId="0" borderId="0" xfId="57" applyFont="1" applyFill="1" applyBorder="1" applyAlignment="1" applyProtection="1">
      <alignment horizontal="center" vertical="center"/>
      <protection hidden="1"/>
    </xf>
    <xf numFmtId="0" fontId="12" fillId="0" borderId="0" xfId="57" applyFont="1" applyFill="1" applyBorder="1" applyAlignment="1" applyProtection="1">
      <alignment vertical="center"/>
      <protection hidden="1"/>
    </xf>
    <xf numFmtId="0" fontId="13" fillId="0" borderId="27" xfId="57" applyFont="1" applyFill="1" applyBorder="1" applyAlignment="1" applyProtection="1">
      <alignment horizontal="right" vertical="center"/>
      <protection hidden="1"/>
    </xf>
    <xf numFmtId="0" fontId="3" fillId="0" borderId="27" xfId="57" applyFont="1" applyFill="1" applyBorder="1" applyAlignment="1" applyProtection="1">
      <alignment horizontal="right" vertical="center"/>
      <protection hidden="1"/>
    </xf>
    <xf numFmtId="0" fontId="12" fillId="0" borderId="27" xfId="57" applyFont="1" applyFill="1" applyBorder="1" applyAlignment="1" applyProtection="1">
      <alignment horizontal="center" vertical="center"/>
      <protection hidden="1"/>
    </xf>
    <xf numFmtId="0" fontId="5" fillId="0" borderId="28" xfId="57" applyFont="1" applyFill="1" applyBorder="1" applyAlignment="1" applyProtection="1">
      <alignment vertical="center"/>
      <protection hidden="1"/>
    </xf>
    <xf numFmtId="0" fontId="4" fillId="0" borderId="29" xfId="57" applyFont="1" applyFill="1" applyBorder="1" applyAlignment="1" applyProtection="1">
      <alignment horizontal="center"/>
      <protection hidden="1"/>
    </xf>
    <xf numFmtId="170" fontId="3" fillId="0" borderId="38" xfId="57" applyNumberFormat="1" applyFont="1" applyFill="1" applyBorder="1" applyAlignment="1" applyProtection="1">
      <alignment horizontal="center" vertical="center" wrapText="1"/>
      <protection hidden="1"/>
    </xf>
    <xf numFmtId="0" fontId="14" fillId="0" borderId="32" xfId="57" applyFont="1" applyFill="1" applyBorder="1" applyAlignment="1" applyProtection="1">
      <alignment horizontal="center"/>
      <protection hidden="1"/>
    </xf>
    <xf numFmtId="0" fontId="4" fillId="0" borderId="33" xfId="57" applyFont="1" applyFill="1" applyBorder="1" applyAlignment="1" applyProtection="1">
      <alignment horizontal="center"/>
      <protection hidden="1"/>
    </xf>
    <xf numFmtId="0" fontId="4" fillId="0" borderId="30" xfId="57" applyFont="1" applyFill="1" applyBorder="1" applyAlignment="1" applyProtection="1">
      <alignment horizontal="center"/>
      <protection hidden="1"/>
    </xf>
    <xf numFmtId="0" fontId="0" fillId="0" borderId="27" xfId="0" applyFill="1" applyBorder="1" applyAlignment="1">
      <alignment/>
    </xf>
    <xf numFmtId="0" fontId="4" fillId="0" borderId="32" xfId="57" applyFont="1" applyFill="1" applyBorder="1" applyAlignment="1" applyProtection="1">
      <alignment horizontal="right"/>
      <protection hidden="1"/>
    </xf>
    <xf numFmtId="0" fontId="4" fillId="0" borderId="33" xfId="57" applyFont="1" applyFill="1" applyBorder="1" applyAlignment="1" applyProtection="1">
      <alignment horizontal="right"/>
      <protection hidden="1"/>
    </xf>
    <xf numFmtId="0" fontId="15" fillId="0" borderId="33" xfId="57" applyFont="1" applyFill="1" applyBorder="1" applyAlignment="1" applyProtection="1">
      <alignment horizontal="right"/>
      <protection hidden="1"/>
    </xf>
    <xf numFmtId="0" fontId="4" fillId="0" borderId="3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center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33" xfId="0" applyFont="1" applyFill="1" applyBorder="1" applyAlignment="1" applyProtection="1">
      <alignment horizontal="right" wrapText="1"/>
      <protection hidden="1"/>
    </xf>
    <xf numFmtId="0" fontId="16" fillId="0" borderId="27" xfId="57" applyFont="1" applyFill="1" applyBorder="1" applyAlignment="1" applyProtection="1">
      <alignment wrapText="1"/>
      <protection hidden="1"/>
    </xf>
    <xf numFmtId="1" fontId="17" fillId="0" borderId="28" xfId="57" applyNumberFormat="1" applyFont="1" applyFill="1" applyBorder="1" applyAlignment="1" applyProtection="1">
      <alignment/>
      <protection hidden="1"/>
    </xf>
    <xf numFmtId="170" fontId="3" fillId="0" borderId="18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right" wrapText="1"/>
      <protection hidden="1"/>
    </xf>
    <xf numFmtId="0" fontId="3" fillId="0" borderId="30" xfId="0" applyFont="1" applyFill="1" applyBorder="1" applyAlignment="1" applyProtection="1">
      <alignment horizontal="right" wrapText="1"/>
      <protection hidden="1"/>
    </xf>
    <xf numFmtId="1" fontId="17" fillId="0" borderId="41" xfId="57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32" xfId="57" applyFont="1" applyFill="1" applyBorder="1" applyAlignment="1" applyProtection="1">
      <alignment horizontal="right"/>
      <protection hidden="1"/>
    </xf>
    <xf numFmtId="0" fontId="3" fillId="0" borderId="33" xfId="57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>
      <alignment horizontal="left"/>
    </xf>
    <xf numFmtId="0" fontId="3" fillId="0" borderId="29" xfId="0" applyFont="1" applyFill="1" applyBorder="1" applyAlignment="1">
      <alignment wrapText="1"/>
    </xf>
    <xf numFmtId="0" fontId="3" fillId="0" borderId="30" xfId="57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21" fillId="0" borderId="39" xfId="0" applyFont="1" applyFill="1" applyBorder="1" applyAlignment="1" applyProtection="1">
      <alignment horizontal="right"/>
      <protection locked="0"/>
    </xf>
    <xf numFmtId="0" fontId="3" fillId="0" borderId="30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0" fontId="21" fillId="0" borderId="40" xfId="0" applyFont="1" applyFill="1" applyBorder="1" applyAlignment="1" applyProtection="1">
      <alignment horizontal="right"/>
      <protection locked="0"/>
    </xf>
    <xf numFmtId="0" fontId="2" fillId="0" borderId="27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13" fillId="0" borderId="42" xfId="0" applyFont="1" applyFill="1" applyBorder="1" applyAlignment="1">
      <alignment horizontal="center"/>
    </xf>
    <xf numFmtId="0" fontId="13" fillId="0" borderId="28" xfId="57" applyFont="1" applyFill="1" applyBorder="1" applyProtection="1">
      <alignment/>
      <protection hidden="1"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9" fontId="13" fillId="0" borderId="43" xfId="0" applyNumberFormat="1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9" fontId="13" fillId="0" borderId="44" xfId="0" applyNumberFormat="1" applyFont="1" applyFill="1" applyBorder="1" applyAlignment="1">
      <alignment horizontal="center"/>
    </xf>
    <xf numFmtId="1" fontId="28" fillId="0" borderId="45" xfId="0" applyNumberFormat="1" applyFont="1" applyFill="1" applyBorder="1" applyAlignment="1">
      <alignment horizontal="center"/>
    </xf>
    <xf numFmtId="9" fontId="13" fillId="0" borderId="46" xfId="0" applyNumberFormat="1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9" fillId="0" borderId="27" xfId="57" applyFont="1" applyFill="1" applyBorder="1" applyAlignment="1" applyProtection="1">
      <alignment horizontal="right"/>
      <protection hidden="1"/>
    </xf>
    <xf numFmtId="170" fontId="10" fillId="0" borderId="10" xfId="57" applyNumberFormat="1" applyFont="1" applyFill="1" applyBorder="1" applyAlignment="1" applyProtection="1">
      <alignment horizontal="center" vertical="center" wrapText="1"/>
      <protection/>
    </xf>
    <xf numFmtId="170" fontId="10" fillId="0" borderId="20" xfId="57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 applyProtection="1">
      <alignment horizontal="center" vertical="center" wrapText="1"/>
      <protection hidden="1"/>
    </xf>
    <xf numFmtId="0" fontId="3" fillId="0" borderId="20" xfId="57" applyFont="1" applyFill="1" applyBorder="1" applyAlignment="1" applyProtection="1">
      <alignment horizontal="center" vertical="center" wrapText="1"/>
      <protection hidden="1"/>
    </xf>
    <xf numFmtId="0" fontId="3" fillId="0" borderId="30" xfId="57" applyFont="1" applyFill="1" applyBorder="1" applyAlignment="1" applyProtection="1">
      <alignment horizontal="center" vertical="center" wrapText="1"/>
      <protection hidden="1"/>
    </xf>
    <xf numFmtId="0" fontId="3" fillId="0" borderId="37" xfId="57" applyFont="1" applyFill="1" applyBorder="1" applyAlignment="1" applyProtection="1">
      <alignment horizontal="center" vertical="center" wrapText="1"/>
      <protection hidden="1"/>
    </xf>
    <xf numFmtId="0" fontId="3" fillId="0" borderId="27" xfId="57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>
      <alignment horizontal="left" wrapText="1"/>
    </xf>
    <xf numFmtId="0" fontId="3" fillId="0" borderId="0" xfId="57" applyFont="1" applyFill="1" applyBorder="1" applyAlignment="1" applyProtection="1">
      <alignment horizontal="right" vertical="center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/>
    </xf>
    <xf numFmtId="164" fontId="17" fillId="0" borderId="27" xfId="57" applyNumberFormat="1" applyFont="1" applyFill="1" applyBorder="1" applyAlignment="1" applyProtection="1">
      <alignment horizontal="right"/>
      <protection hidden="1"/>
    </xf>
    <xf numFmtId="0" fontId="3" fillId="0" borderId="33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right"/>
    </xf>
    <xf numFmtId="0" fontId="2" fillId="0" borderId="10" xfId="57" applyFont="1" applyFill="1" applyBorder="1" applyAlignment="1" applyProtection="1">
      <alignment wrapText="1"/>
      <protection hidden="1"/>
    </xf>
    <xf numFmtId="0" fontId="65" fillId="0" borderId="30" xfId="57" applyFont="1" applyFill="1" applyBorder="1" applyAlignment="1" applyProtection="1">
      <alignment vertical="center"/>
      <protection hidden="1"/>
    </xf>
    <xf numFmtId="0" fontId="3" fillId="0" borderId="18" xfId="57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/>
    </xf>
    <xf numFmtId="0" fontId="3" fillId="0" borderId="32" xfId="57" applyFont="1" applyFill="1" applyBorder="1" applyAlignment="1" applyProtection="1">
      <alignment horizontal="center" vertical="center" wrapText="1"/>
      <protection hidden="1"/>
    </xf>
    <xf numFmtId="0" fontId="3" fillId="0" borderId="39" xfId="57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right" vertical="center" wrapText="1"/>
      <protection hidden="1"/>
    </xf>
    <xf numFmtId="0" fontId="3" fillId="0" borderId="40" xfId="57" applyFont="1" applyFill="1" applyBorder="1" applyAlignment="1" applyProtection="1">
      <alignment horizontal="right" vertical="center"/>
      <protection hidden="1"/>
    </xf>
    <xf numFmtId="0" fontId="46" fillId="0" borderId="19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164" fontId="17" fillId="0" borderId="48" xfId="57" applyNumberFormat="1" applyFont="1" applyFill="1" applyBorder="1" applyAlignment="1" applyProtection="1">
      <alignment horizontal="right"/>
      <protection hidden="1"/>
    </xf>
    <xf numFmtId="0" fontId="13" fillId="0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6"/>
  <sheetViews>
    <sheetView tabSelected="1" zoomScale="70" zoomScaleNormal="70" zoomScalePageLayoutView="60" workbookViewId="0" topLeftCell="C2">
      <selection activeCell="C4" sqref="C4"/>
    </sheetView>
  </sheetViews>
  <sheetFormatPr defaultColWidth="9.140625" defaultRowHeight="15"/>
  <cols>
    <col min="1" max="1" width="2.140625" style="32" hidden="1" customWidth="1"/>
    <col min="2" max="2" width="5.140625" style="2" hidden="1" customWidth="1"/>
    <col min="3" max="3" width="73.8515625" style="2" customWidth="1"/>
    <col min="4" max="4" width="14.28125" style="2" customWidth="1"/>
    <col min="5" max="7" width="4.7109375" style="2" customWidth="1"/>
    <col min="8" max="8" width="9.28125" style="2" customWidth="1"/>
    <col min="9" max="9" width="7.28125" style="2" customWidth="1"/>
    <col min="10" max="11" width="7.8515625" style="2" customWidth="1"/>
    <col min="12" max="12" width="10.00390625" style="2" bestFit="1" customWidth="1"/>
    <col min="13" max="13" width="7.8515625" style="2" customWidth="1"/>
    <col min="14" max="14" width="16.28125" style="42" customWidth="1"/>
    <col min="15" max="15" width="16.28125" style="3" customWidth="1"/>
    <col min="16" max="16" width="16.28125" style="33" customWidth="1"/>
    <col min="17" max="17" width="16.28125" style="2" customWidth="1"/>
    <col min="18" max="18" width="18.140625" style="43" customWidth="1"/>
    <col min="19" max="19" width="16.28125" style="43" customWidth="1"/>
    <col min="20" max="16384" width="9.140625" style="2" customWidth="1"/>
  </cols>
  <sheetData>
    <row r="1" spans="1:19" s="21" customFormat="1" ht="48" customHeight="1" hidden="1">
      <c r="A1" s="14"/>
      <c r="B1" s="15"/>
      <c r="C1" s="16" t="s">
        <v>139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9"/>
      <c r="P1" s="20"/>
      <c r="R1" s="22"/>
      <c r="S1" s="23"/>
    </row>
    <row r="2" spans="1:19" ht="23.25">
      <c r="A2" s="24"/>
      <c r="B2" s="1"/>
      <c r="C2" s="25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6" t="s">
        <v>57</v>
      </c>
      <c r="O2" s="26" t="s">
        <v>58</v>
      </c>
      <c r="P2" s="27" t="s">
        <v>59</v>
      </c>
      <c r="Q2" s="28"/>
      <c r="R2" s="29" t="s">
        <v>61</v>
      </c>
      <c r="S2" s="30"/>
    </row>
    <row r="3" spans="1:19" s="45" customFormat="1" ht="30" customHeight="1">
      <c r="A3" s="7"/>
      <c r="B3" s="9"/>
      <c r="C3" s="85" t="s">
        <v>149</v>
      </c>
      <c r="D3" s="86"/>
      <c r="E3" s="87"/>
      <c r="F3" s="87"/>
      <c r="G3" s="87"/>
      <c r="H3" s="87"/>
      <c r="I3" s="87"/>
      <c r="J3" s="87"/>
      <c r="K3" s="87"/>
      <c r="L3" s="87"/>
      <c r="M3" s="87"/>
      <c r="N3" s="88"/>
      <c r="O3" s="88"/>
      <c r="P3" s="88"/>
      <c r="Q3" s="225" t="s">
        <v>160</v>
      </c>
      <c r="R3" s="226"/>
      <c r="S3" s="31"/>
    </row>
    <row r="4" spans="1:19" s="6" customFormat="1" ht="15">
      <c r="A4" s="10"/>
      <c r="B4" s="56"/>
      <c r="C4" s="89" t="s">
        <v>29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90"/>
      <c r="O4" s="90"/>
      <c r="P4" s="90"/>
      <c r="Q4" s="91"/>
      <c r="R4" s="92">
        <f>COUNTIF(N4:P4,"*p*")-(0.5*(COUNTIF(N4:P4,"*p-*")))</f>
        <v>0</v>
      </c>
      <c r="S4" s="93"/>
    </row>
    <row r="5" spans="1:19" s="6" customFormat="1" ht="15">
      <c r="A5" s="10"/>
      <c r="B5" s="56"/>
      <c r="C5" s="94" t="s">
        <v>30</v>
      </c>
      <c r="D5" s="87"/>
      <c r="E5" s="95"/>
      <c r="F5" s="95"/>
      <c r="G5" s="95"/>
      <c r="H5" s="95"/>
      <c r="I5" s="95"/>
      <c r="J5" s="95"/>
      <c r="K5" s="95"/>
      <c r="L5" s="95"/>
      <c r="M5" s="95"/>
      <c r="N5" s="90"/>
      <c r="O5" s="90"/>
      <c r="P5" s="90"/>
      <c r="Q5" s="91"/>
      <c r="R5" s="92">
        <f>COUNTIF(N5:P5,"*p*")-(0.5*(COUNTIF(N5:P5,"*p-*")))</f>
        <v>0</v>
      </c>
      <c r="S5" s="93"/>
    </row>
    <row r="6" spans="1:19" s="6" customFormat="1" ht="15">
      <c r="A6" s="10"/>
      <c r="B6" s="56"/>
      <c r="C6" s="94" t="s">
        <v>31</v>
      </c>
      <c r="D6" s="87"/>
      <c r="E6" s="95"/>
      <c r="F6" s="95"/>
      <c r="G6" s="95"/>
      <c r="H6" s="95"/>
      <c r="I6" s="95"/>
      <c r="J6" s="95"/>
      <c r="K6" s="95"/>
      <c r="L6" s="95"/>
      <c r="M6" s="95"/>
      <c r="N6" s="90"/>
      <c r="O6" s="90"/>
      <c r="P6" s="90"/>
      <c r="Q6" s="91"/>
      <c r="R6" s="92">
        <f>COUNTIF(N6:P6,"*p*")-(0.5*(COUNTIF(N6:P6,"*p-*")))</f>
        <v>0</v>
      </c>
      <c r="S6" s="93"/>
    </row>
    <row r="7" spans="1:19" s="6" customFormat="1" ht="15">
      <c r="A7" s="10"/>
      <c r="B7" s="56"/>
      <c r="C7" s="94" t="s">
        <v>32</v>
      </c>
      <c r="D7" s="87"/>
      <c r="E7" s="95"/>
      <c r="F7" s="95"/>
      <c r="G7" s="95"/>
      <c r="H7" s="95"/>
      <c r="I7" s="95"/>
      <c r="J7" s="95"/>
      <c r="K7" s="95"/>
      <c r="L7" s="95"/>
      <c r="M7" s="95"/>
      <c r="N7" s="90"/>
      <c r="O7" s="90"/>
      <c r="P7" s="90"/>
      <c r="Q7" s="91"/>
      <c r="R7" s="92">
        <f>COUNTIF(N7:P7,"*p*")-(0.5*(COUNTIF(N7:P7,"*p-*")))</f>
        <v>0</v>
      </c>
      <c r="S7" s="93"/>
    </row>
    <row r="8" spans="1:19" s="52" customFormat="1" ht="15">
      <c r="A8" s="50"/>
      <c r="B8" s="51"/>
      <c r="C8" s="96" t="s">
        <v>62</v>
      </c>
      <c r="D8" s="97">
        <f>SUM(R4:R7)</f>
        <v>0</v>
      </c>
      <c r="E8" s="98"/>
      <c r="F8" s="98"/>
      <c r="G8" s="98"/>
      <c r="H8" s="98"/>
      <c r="I8" s="98"/>
      <c r="J8" s="98"/>
      <c r="K8" s="98"/>
      <c r="L8" s="98"/>
      <c r="M8" s="98"/>
      <c r="N8" s="100"/>
      <c r="O8" s="100"/>
      <c r="P8" s="100"/>
      <c r="Q8" s="100" t="s">
        <v>66</v>
      </c>
      <c r="R8" s="107">
        <f>IF(D10&gt;=0,IF(D10&lt;=35,1,IF(D10&lt;=41,2,(IF(D10&lt;=47,3,IF(D10&lt;=53,4,5))))),"")</f>
        <v>1</v>
      </c>
      <c r="S8" s="93"/>
    </row>
    <row r="9" spans="1:19" s="52" customFormat="1" ht="18.75" customHeight="1">
      <c r="A9" s="50"/>
      <c r="B9" s="51"/>
      <c r="C9" s="101" t="s">
        <v>63</v>
      </c>
      <c r="D9" s="102" t="s">
        <v>65</v>
      </c>
      <c r="E9" s="103" t="s">
        <v>69</v>
      </c>
      <c r="F9" s="103"/>
      <c r="G9" s="103"/>
      <c r="H9" s="103"/>
      <c r="I9" s="104">
        <v>1</v>
      </c>
      <c r="J9" s="104">
        <v>2</v>
      </c>
      <c r="K9" s="104">
        <v>3</v>
      </c>
      <c r="L9" s="104">
        <v>4</v>
      </c>
      <c r="M9" s="104">
        <v>5</v>
      </c>
      <c r="N9" s="106"/>
      <c r="O9" s="106"/>
      <c r="P9" s="106"/>
      <c r="Q9" s="106" t="s">
        <v>67</v>
      </c>
      <c r="R9" s="107" t="s">
        <v>140</v>
      </c>
      <c r="S9" s="108"/>
    </row>
    <row r="10" spans="1:19" s="66" customFormat="1" ht="21" customHeight="1" thickBot="1">
      <c r="A10" s="54"/>
      <c r="B10" s="55"/>
      <c r="C10" s="109" t="s">
        <v>64</v>
      </c>
      <c r="D10" s="110">
        <f>D8*5</f>
        <v>0</v>
      </c>
      <c r="E10" s="111" t="s">
        <v>70</v>
      </c>
      <c r="F10" s="111"/>
      <c r="G10" s="111"/>
      <c r="H10" s="111"/>
      <c r="I10" s="110" t="s">
        <v>164</v>
      </c>
      <c r="J10" s="110" t="s">
        <v>165</v>
      </c>
      <c r="K10" s="110" t="s">
        <v>166</v>
      </c>
      <c r="L10" s="110" t="s">
        <v>167</v>
      </c>
      <c r="M10" s="110" t="s">
        <v>168</v>
      </c>
      <c r="N10" s="113"/>
      <c r="O10" s="113"/>
      <c r="P10" s="113"/>
      <c r="Q10" s="113"/>
      <c r="R10" s="113" t="s">
        <v>68</v>
      </c>
      <c r="S10" s="114">
        <f>R8*1</f>
        <v>1</v>
      </c>
    </row>
    <row r="11" spans="1:19" s="45" customFormat="1" ht="30" customHeight="1">
      <c r="A11" s="7"/>
      <c r="B11" s="8"/>
      <c r="C11" s="115" t="s">
        <v>150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  <c r="O11" s="140"/>
      <c r="P11" s="117"/>
      <c r="Q11" s="225" t="s">
        <v>160</v>
      </c>
      <c r="R11" s="226"/>
      <c r="S11" s="118"/>
    </row>
    <row r="12" spans="1:19" s="6" customFormat="1" ht="15">
      <c r="A12" s="10"/>
      <c r="B12" s="11"/>
      <c r="C12" s="89" t="s">
        <v>16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90"/>
      <c r="O12" s="90"/>
      <c r="P12" s="90"/>
      <c r="Q12" s="91"/>
      <c r="R12" s="92">
        <f aca="true" t="shared" si="0" ref="R12:R26">COUNTIF(N12:P12,"*p*")-(0.5*(COUNTIF(N12:P12,"*p-*")))</f>
        <v>0</v>
      </c>
      <c r="S12" s="93"/>
    </row>
    <row r="13" spans="1:19" s="6" customFormat="1" ht="15">
      <c r="A13" s="10"/>
      <c r="B13" s="11"/>
      <c r="C13" s="89" t="s">
        <v>17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90"/>
      <c r="O13" s="90"/>
      <c r="P13" s="90"/>
      <c r="Q13" s="91"/>
      <c r="R13" s="92">
        <f t="shared" si="0"/>
        <v>0</v>
      </c>
      <c r="S13" s="93"/>
    </row>
    <row r="14" spans="1:19" s="6" customFormat="1" ht="15">
      <c r="A14" s="10"/>
      <c r="B14" s="11"/>
      <c r="C14" s="89" t="s">
        <v>18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90"/>
      <c r="O14" s="90"/>
      <c r="P14" s="90"/>
      <c r="Q14" s="91"/>
      <c r="R14" s="92">
        <f t="shared" si="0"/>
        <v>0</v>
      </c>
      <c r="S14" s="93"/>
    </row>
    <row r="15" spans="1:19" s="6" customFormat="1" ht="15">
      <c r="A15" s="10"/>
      <c r="B15" s="11"/>
      <c r="C15" s="89" t="s">
        <v>19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0"/>
      <c r="O15" s="90"/>
      <c r="P15" s="90"/>
      <c r="Q15" s="91"/>
      <c r="R15" s="92">
        <f t="shared" si="0"/>
        <v>0</v>
      </c>
      <c r="S15" s="93"/>
    </row>
    <row r="16" spans="1:19" s="6" customFormat="1" ht="15">
      <c r="A16" s="10"/>
      <c r="B16" s="11"/>
      <c r="C16" s="89" t="s">
        <v>20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90"/>
      <c r="O16" s="90"/>
      <c r="P16" s="90"/>
      <c r="Q16" s="91"/>
      <c r="R16" s="92">
        <f t="shared" si="0"/>
        <v>0</v>
      </c>
      <c r="S16" s="93"/>
    </row>
    <row r="17" spans="1:19" s="6" customFormat="1" ht="15">
      <c r="A17" s="10"/>
      <c r="B17" s="11"/>
      <c r="C17" s="89" t="s">
        <v>21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90"/>
      <c r="O17" s="90"/>
      <c r="P17" s="90"/>
      <c r="Q17" s="91"/>
      <c r="R17" s="92">
        <f t="shared" si="0"/>
        <v>0</v>
      </c>
      <c r="S17" s="93"/>
    </row>
    <row r="18" spans="1:19" s="6" customFormat="1" ht="15">
      <c r="A18" s="10"/>
      <c r="B18" s="11"/>
      <c r="C18" s="89" t="s">
        <v>22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90"/>
      <c r="O18" s="90"/>
      <c r="P18" s="90"/>
      <c r="Q18" s="91"/>
      <c r="R18" s="92">
        <f t="shared" si="0"/>
        <v>0</v>
      </c>
      <c r="S18" s="93"/>
    </row>
    <row r="19" spans="1:19" s="6" customFormat="1" ht="15">
      <c r="A19" s="10"/>
      <c r="B19" s="11"/>
      <c r="C19" s="89" t="s">
        <v>23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90"/>
      <c r="O19" s="90"/>
      <c r="P19" s="90"/>
      <c r="Q19" s="91"/>
      <c r="R19" s="92">
        <f t="shared" si="0"/>
        <v>0</v>
      </c>
      <c r="S19" s="93"/>
    </row>
    <row r="20" spans="1:19" s="6" customFormat="1" ht="15">
      <c r="A20" s="10"/>
      <c r="B20" s="11"/>
      <c r="C20" s="89" t="s">
        <v>24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90"/>
      <c r="O20" s="90"/>
      <c r="P20" s="90"/>
      <c r="Q20" s="91"/>
      <c r="R20" s="92">
        <f t="shared" si="0"/>
        <v>0</v>
      </c>
      <c r="S20" s="93"/>
    </row>
    <row r="21" spans="1:19" s="6" customFormat="1" ht="15">
      <c r="A21" s="10"/>
      <c r="B21" s="11"/>
      <c r="C21" s="89" t="s">
        <v>25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90"/>
      <c r="O21" s="90"/>
      <c r="P21" s="90"/>
      <c r="Q21" s="91"/>
      <c r="R21" s="92">
        <f t="shared" si="0"/>
        <v>0</v>
      </c>
      <c r="S21" s="93"/>
    </row>
    <row r="22" spans="1:19" s="6" customFormat="1" ht="15">
      <c r="A22" s="10"/>
      <c r="B22" s="11"/>
      <c r="C22" s="89" t="s">
        <v>26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90"/>
      <c r="O22" s="90"/>
      <c r="P22" s="90"/>
      <c r="Q22" s="91"/>
      <c r="R22" s="92">
        <f t="shared" si="0"/>
        <v>0</v>
      </c>
      <c r="S22" s="93"/>
    </row>
    <row r="23" spans="1:19" s="6" customFormat="1" ht="15">
      <c r="A23" s="10"/>
      <c r="B23" s="11"/>
      <c r="C23" s="89" t="s">
        <v>27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90"/>
      <c r="O23" s="90"/>
      <c r="P23" s="90"/>
      <c r="Q23" s="91"/>
      <c r="R23" s="92">
        <f t="shared" si="0"/>
        <v>0</v>
      </c>
      <c r="S23" s="93"/>
    </row>
    <row r="24" spans="1:19" s="6" customFormat="1" ht="15">
      <c r="A24" s="10"/>
      <c r="B24" s="11"/>
      <c r="C24" s="89" t="s">
        <v>28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90"/>
      <c r="O24" s="90"/>
      <c r="P24" s="90"/>
      <c r="Q24" s="91"/>
      <c r="R24" s="92">
        <f t="shared" si="0"/>
        <v>0</v>
      </c>
      <c r="S24" s="93"/>
    </row>
    <row r="25" spans="1:19" s="6" customFormat="1" ht="15">
      <c r="A25" s="10"/>
      <c r="B25" s="11"/>
      <c r="C25" s="89" t="s">
        <v>34</v>
      </c>
      <c r="D25" s="87"/>
      <c r="E25" s="87"/>
      <c r="F25" s="87"/>
      <c r="G25" s="87" t="s">
        <v>75</v>
      </c>
      <c r="H25" s="87"/>
      <c r="I25" s="87"/>
      <c r="J25" s="87"/>
      <c r="K25" s="87"/>
      <c r="L25" s="87"/>
      <c r="M25" s="87"/>
      <c r="N25" s="90"/>
      <c r="O25" s="90"/>
      <c r="P25" s="90"/>
      <c r="Q25" s="91"/>
      <c r="R25" s="92">
        <f t="shared" si="0"/>
        <v>0</v>
      </c>
      <c r="S25" s="93"/>
    </row>
    <row r="26" spans="1:19" s="6" customFormat="1" ht="15">
      <c r="A26" s="10"/>
      <c r="B26" s="11"/>
      <c r="C26" s="89" t="s">
        <v>33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90"/>
      <c r="O26" s="90"/>
      <c r="P26" s="90"/>
      <c r="Q26" s="91"/>
      <c r="R26" s="92">
        <f t="shared" si="0"/>
        <v>0</v>
      </c>
      <c r="S26" s="93"/>
    </row>
    <row r="27" spans="1:19" s="52" customFormat="1" ht="15">
      <c r="A27" s="50"/>
      <c r="B27" s="51"/>
      <c r="C27" s="96" t="s">
        <v>62</v>
      </c>
      <c r="D27" s="97">
        <f>SUM(R12:R26)</f>
        <v>0</v>
      </c>
      <c r="E27" s="98"/>
      <c r="F27" s="98"/>
      <c r="G27" s="98"/>
      <c r="H27" s="98"/>
      <c r="I27" s="98"/>
      <c r="J27" s="98"/>
      <c r="K27" s="98"/>
      <c r="L27" s="98"/>
      <c r="M27" s="98"/>
      <c r="N27" s="99"/>
      <c r="O27" s="99"/>
      <c r="P27" s="99"/>
      <c r="Q27" s="100" t="s">
        <v>66</v>
      </c>
      <c r="R27" s="107">
        <f>IF(D29&gt;=0,IF(D29&lt;=134,1,IF(D29&lt;=157,2,(IF(D29&lt;=179,3,IF(D29&lt;=202,4,5))))),"")</f>
        <v>1</v>
      </c>
      <c r="S27" s="93"/>
    </row>
    <row r="28" spans="1:19" s="52" customFormat="1" ht="18.75" customHeight="1">
      <c r="A28" s="50"/>
      <c r="B28" s="51"/>
      <c r="C28" s="101" t="s">
        <v>63</v>
      </c>
      <c r="D28" s="102" t="s">
        <v>65</v>
      </c>
      <c r="E28" s="103" t="s">
        <v>69</v>
      </c>
      <c r="F28" s="103"/>
      <c r="G28" s="103"/>
      <c r="H28" s="103"/>
      <c r="I28" s="104">
        <v>1</v>
      </c>
      <c r="J28" s="104">
        <v>2</v>
      </c>
      <c r="K28" s="104">
        <v>3</v>
      </c>
      <c r="L28" s="104">
        <v>4</v>
      </c>
      <c r="M28" s="104">
        <v>5</v>
      </c>
      <c r="N28" s="105"/>
      <c r="O28" s="105"/>
      <c r="P28" s="105"/>
      <c r="Q28" s="106" t="s">
        <v>67</v>
      </c>
      <c r="R28" s="107" t="s">
        <v>140</v>
      </c>
      <c r="S28" s="108"/>
    </row>
    <row r="29" spans="1:19" s="66" customFormat="1" ht="21" customHeight="1" thickBot="1">
      <c r="A29" s="54"/>
      <c r="B29" s="55"/>
      <c r="C29" s="109" t="s">
        <v>64</v>
      </c>
      <c r="D29" s="110">
        <f>D27*5</f>
        <v>0</v>
      </c>
      <c r="E29" s="111" t="s">
        <v>70</v>
      </c>
      <c r="F29" s="111"/>
      <c r="G29" s="111"/>
      <c r="H29" s="111"/>
      <c r="I29" s="110" t="s">
        <v>169</v>
      </c>
      <c r="J29" s="110" t="s">
        <v>170</v>
      </c>
      <c r="K29" s="110" t="s">
        <v>171</v>
      </c>
      <c r="L29" s="110" t="s">
        <v>172</v>
      </c>
      <c r="M29" s="110" t="s">
        <v>173</v>
      </c>
      <c r="N29" s="112"/>
      <c r="O29" s="112"/>
      <c r="P29" s="112"/>
      <c r="Q29" s="113"/>
      <c r="R29" s="113" t="s">
        <v>68</v>
      </c>
      <c r="S29" s="114">
        <f>R27*1</f>
        <v>1</v>
      </c>
    </row>
    <row r="30" spans="1:19" s="45" customFormat="1" ht="30" customHeight="1">
      <c r="A30" s="7"/>
      <c r="B30" s="8"/>
      <c r="C30" s="115" t="s">
        <v>151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7"/>
      <c r="O30" s="140"/>
      <c r="P30" s="117"/>
      <c r="Q30" s="225" t="s">
        <v>160</v>
      </c>
      <c r="R30" s="226"/>
      <c r="S30" s="118"/>
    </row>
    <row r="31" spans="1:19" s="6" customFormat="1" ht="15">
      <c r="A31" s="10"/>
      <c r="B31" s="11"/>
      <c r="C31" s="89" t="s">
        <v>14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90"/>
      <c r="O31" s="90"/>
      <c r="P31" s="90"/>
      <c r="Q31" s="91"/>
      <c r="R31" s="92">
        <f>COUNTIF(N31:P31,"*p*")-(0.5*(COUNTIF(N31:P31,"*p-*")))</f>
        <v>0</v>
      </c>
      <c r="S31" s="93"/>
    </row>
    <row r="32" spans="1:19" s="6" customFormat="1" ht="15">
      <c r="A32" s="10"/>
      <c r="B32" s="11"/>
      <c r="C32" s="89" t="s">
        <v>15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90"/>
      <c r="P32" s="90"/>
      <c r="Q32" s="91"/>
      <c r="R32" s="92">
        <f>COUNTIF(N32:P32,"*p*")-(0.5*(COUNTIF(N32:P32,"*p-*")))</f>
        <v>0</v>
      </c>
      <c r="S32" s="93"/>
    </row>
    <row r="33" spans="1:19" s="52" customFormat="1" ht="15">
      <c r="A33" s="50"/>
      <c r="B33" s="51"/>
      <c r="C33" s="96" t="s">
        <v>62</v>
      </c>
      <c r="D33" s="97">
        <f>SUM(R31:R32)</f>
        <v>0</v>
      </c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99"/>
      <c r="P33" s="99"/>
      <c r="Q33" s="100" t="s">
        <v>66</v>
      </c>
      <c r="R33" s="107">
        <f>IF(D35&gt;=0,IF(D35&lt;=17,1,IF(D35&lt;=20,2,(IF(D35&lt;=23,3,IF(D35&lt;=26,4,5))))),"")</f>
        <v>1</v>
      </c>
      <c r="S33" s="93"/>
    </row>
    <row r="34" spans="1:19" s="52" customFormat="1" ht="18.75" customHeight="1">
      <c r="A34" s="50"/>
      <c r="B34" s="51"/>
      <c r="C34" s="101" t="s">
        <v>63</v>
      </c>
      <c r="D34" s="102" t="s">
        <v>65</v>
      </c>
      <c r="E34" s="103" t="s">
        <v>69</v>
      </c>
      <c r="F34" s="103"/>
      <c r="G34" s="103"/>
      <c r="H34" s="103"/>
      <c r="I34" s="104">
        <v>1</v>
      </c>
      <c r="J34" s="104">
        <v>2</v>
      </c>
      <c r="K34" s="104">
        <v>3</v>
      </c>
      <c r="L34" s="104">
        <v>4</v>
      </c>
      <c r="M34" s="104">
        <v>5</v>
      </c>
      <c r="N34" s="105"/>
      <c r="O34" s="105"/>
      <c r="P34" s="105"/>
      <c r="Q34" s="106" t="s">
        <v>67</v>
      </c>
      <c r="R34" s="107" t="s">
        <v>141</v>
      </c>
      <c r="S34" s="108"/>
    </row>
    <row r="35" spans="1:19" s="66" customFormat="1" ht="21" customHeight="1" thickBot="1">
      <c r="A35" s="54"/>
      <c r="B35" s="55"/>
      <c r="C35" s="109" t="s">
        <v>64</v>
      </c>
      <c r="D35" s="110">
        <f>D33*5</f>
        <v>0</v>
      </c>
      <c r="E35" s="111" t="s">
        <v>70</v>
      </c>
      <c r="F35" s="111"/>
      <c r="G35" s="111"/>
      <c r="H35" s="111"/>
      <c r="I35" s="110" t="s">
        <v>174</v>
      </c>
      <c r="J35" s="119" t="s">
        <v>175</v>
      </c>
      <c r="K35" s="110" t="s">
        <v>176</v>
      </c>
      <c r="L35" s="110" t="s">
        <v>177</v>
      </c>
      <c r="M35" s="110" t="s">
        <v>178</v>
      </c>
      <c r="N35" s="112"/>
      <c r="O35" s="112"/>
      <c r="P35" s="112"/>
      <c r="Q35" s="113"/>
      <c r="R35" s="113" t="s">
        <v>68</v>
      </c>
      <c r="S35" s="114">
        <f>R33*2</f>
        <v>2</v>
      </c>
    </row>
    <row r="36" spans="3:19" s="13" customFormat="1" ht="30" customHeight="1">
      <c r="C36" s="242" t="s">
        <v>179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17"/>
      <c r="O36" s="140"/>
      <c r="P36" s="117"/>
      <c r="Q36" s="227" t="s">
        <v>160</v>
      </c>
      <c r="R36" s="228"/>
      <c r="S36" s="115"/>
    </row>
    <row r="37" spans="1:19" s="6" customFormat="1" ht="15">
      <c r="A37" s="10"/>
      <c r="B37" s="11"/>
      <c r="C37" s="121" t="s">
        <v>60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90"/>
      <c r="O37" s="90"/>
      <c r="P37" s="90"/>
      <c r="Q37" s="122"/>
      <c r="R37" s="92">
        <f aca="true" t="shared" si="1" ref="R37:R44">COUNTIF(N37:P37,"*p*")-(0.5*(COUNTIF(N37:P37,"*p-*")))</f>
        <v>0</v>
      </c>
      <c r="S37" s="93"/>
    </row>
    <row r="38" spans="1:19" s="6" customFormat="1" ht="15">
      <c r="A38" s="10"/>
      <c r="B38" s="11"/>
      <c r="C38" s="89" t="s">
        <v>35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90"/>
      <c r="O38" s="90"/>
      <c r="P38" s="90"/>
      <c r="Q38" s="91"/>
      <c r="R38" s="92">
        <f t="shared" si="1"/>
        <v>0</v>
      </c>
      <c r="S38" s="93"/>
    </row>
    <row r="39" spans="1:19" s="6" customFormat="1" ht="15">
      <c r="A39" s="10"/>
      <c r="B39" s="11"/>
      <c r="C39" s="89" t="s">
        <v>36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90"/>
      <c r="O39" s="90"/>
      <c r="P39" s="90"/>
      <c r="Q39" s="91"/>
      <c r="R39" s="92">
        <f t="shared" si="1"/>
        <v>0</v>
      </c>
      <c r="S39" s="93"/>
    </row>
    <row r="40" spans="1:19" s="6" customFormat="1" ht="15">
      <c r="A40" s="10"/>
      <c r="B40" s="11"/>
      <c r="C40" s="89" t="s">
        <v>37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0"/>
      <c r="O40" s="90"/>
      <c r="P40" s="90"/>
      <c r="Q40" s="91"/>
      <c r="R40" s="92">
        <f t="shared" si="1"/>
        <v>0</v>
      </c>
      <c r="S40" s="93"/>
    </row>
    <row r="41" spans="1:19" s="6" customFormat="1" ht="15">
      <c r="A41" s="10"/>
      <c r="B41" s="11"/>
      <c r="C41" s="89" t="s">
        <v>38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90"/>
      <c r="O41" s="90"/>
      <c r="P41" s="90"/>
      <c r="Q41" s="91"/>
      <c r="R41" s="92">
        <f t="shared" si="1"/>
        <v>0</v>
      </c>
      <c r="S41" s="93"/>
    </row>
    <row r="42" spans="1:19" s="6" customFormat="1" ht="15">
      <c r="A42" s="10"/>
      <c r="B42" s="11"/>
      <c r="C42" s="89" t="s">
        <v>39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90"/>
      <c r="O42" s="90"/>
      <c r="P42" s="90"/>
      <c r="Q42" s="91"/>
      <c r="R42" s="92">
        <f t="shared" si="1"/>
        <v>0</v>
      </c>
      <c r="S42" s="93"/>
    </row>
    <row r="43" spans="1:19" s="6" customFormat="1" ht="15">
      <c r="A43" s="10"/>
      <c r="B43" s="11"/>
      <c r="C43" s="89" t="s">
        <v>40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90"/>
      <c r="O43" s="90"/>
      <c r="P43" s="90"/>
      <c r="Q43" s="91"/>
      <c r="R43" s="92">
        <f t="shared" si="1"/>
        <v>0</v>
      </c>
      <c r="S43" s="93"/>
    </row>
    <row r="44" spans="1:19" s="6" customFormat="1" ht="15">
      <c r="A44" s="10"/>
      <c r="B44" s="11"/>
      <c r="C44" s="123" t="s">
        <v>41</v>
      </c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90"/>
      <c r="O44" s="90"/>
      <c r="P44" s="90"/>
      <c r="Q44" s="91"/>
      <c r="R44" s="92">
        <f t="shared" si="1"/>
        <v>0</v>
      </c>
      <c r="S44" s="93"/>
    </row>
    <row r="45" spans="1:19" s="52" customFormat="1" ht="15">
      <c r="A45" s="50"/>
      <c r="B45" s="51"/>
      <c r="C45" s="96" t="s">
        <v>62</v>
      </c>
      <c r="D45" s="97">
        <f>SUM(R37:R44)</f>
        <v>0</v>
      </c>
      <c r="E45" s="98"/>
      <c r="F45" s="98"/>
      <c r="G45" s="98"/>
      <c r="H45" s="98"/>
      <c r="I45" s="98"/>
      <c r="J45" s="98"/>
      <c r="K45" s="98"/>
      <c r="L45" s="98"/>
      <c r="M45" s="98"/>
      <c r="N45" s="126"/>
      <c r="O45" s="99"/>
      <c r="P45" s="126"/>
      <c r="Q45" s="100" t="s">
        <v>66</v>
      </c>
      <c r="R45" s="107">
        <f>IF(D47&gt;=0,IF(D47&lt;=71,1,IF(D47&lt;=83,2,(IF(D47&lt;=95,3,IF(D47&lt;=107,4,5))))),"")</f>
        <v>1</v>
      </c>
      <c r="S45" s="93"/>
    </row>
    <row r="46" spans="1:19" s="52" customFormat="1" ht="18.75" customHeight="1">
      <c r="A46" s="50"/>
      <c r="B46" s="51"/>
      <c r="C46" s="101" t="s">
        <v>63</v>
      </c>
      <c r="D46" s="102" t="s">
        <v>65</v>
      </c>
      <c r="E46" s="103" t="s">
        <v>69</v>
      </c>
      <c r="F46" s="103"/>
      <c r="G46" s="103"/>
      <c r="H46" s="103"/>
      <c r="I46" s="104">
        <v>1</v>
      </c>
      <c r="J46" s="104">
        <v>2</v>
      </c>
      <c r="K46" s="104">
        <v>3</v>
      </c>
      <c r="L46" s="104">
        <v>4</v>
      </c>
      <c r="M46" s="104">
        <v>5</v>
      </c>
      <c r="N46" s="127"/>
      <c r="O46" s="105"/>
      <c r="P46" s="127"/>
      <c r="Q46" s="106" t="s">
        <v>67</v>
      </c>
      <c r="R46" s="107" t="s">
        <v>180</v>
      </c>
      <c r="S46" s="108"/>
    </row>
    <row r="47" spans="1:19" s="66" customFormat="1" ht="21" customHeight="1" thickBot="1">
      <c r="A47" s="54"/>
      <c r="B47" s="55"/>
      <c r="C47" s="109" t="s">
        <v>64</v>
      </c>
      <c r="D47" s="110">
        <f>D45*5</f>
        <v>0</v>
      </c>
      <c r="E47" s="111" t="s">
        <v>70</v>
      </c>
      <c r="F47" s="111"/>
      <c r="G47" s="111"/>
      <c r="H47" s="111"/>
      <c r="I47" s="110" t="s">
        <v>181</v>
      </c>
      <c r="J47" s="110" t="s">
        <v>182</v>
      </c>
      <c r="K47" s="110" t="s">
        <v>183</v>
      </c>
      <c r="L47" s="110" t="s">
        <v>184</v>
      </c>
      <c r="M47" s="110" t="s">
        <v>185</v>
      </c>
      <c r="N47" s="128"/>
      <c r="O47" s="112"/>
      <c r="P47" s="128"/>
      <c r="Q47" s="113"/>
      <c r="R47" s="113" t="s">
        <v>68</v>
      </c>
      <c r="S47" s="114">
        <f>R45*12</f>
        <v>12</v>
      </c>
    </row>
    <row r="48" spans="1:19" s="80" customFormat="1" ht="30" customHeight="1">
      <c r="A48" s="78"/>
      <c r="B48" s="79"/>
      <c r="C48" s="129" t="s">
        <v>152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40"/>
      <c r="P48" s="131"/>
      <c r="Q48" s="225" t="s">
        <v>160</v>
      </c>
      <c r="R48" s="226"/>
      <c r="S48" s="132"/>
    </row>
    <row r="49" spans="1:19" s="6" customFormat="1" ht="15">
      <c r="A49" s="10"/>
      <c r="B49" s="11"/>
      <c r="C49" s="133" t="s">
        <v>9</v>
      </c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90"/>
      <c r="O49" s="90"/>
      <c r="P49" s="90"/>
      <c r="Q49" s="122"/>
      <c r="R49" s="136">
        <f aca="true" t="shared" si="2" ref="R49:R54">COUNTIF(N49:P49,"*p*")-(0.5*(COUNTIF(N49:P49,"*p-*")))</f>
        <v>0</v>
      </c>
      <c r="S49" s="93"/>
    </row>
    <row r="50" spans="1:19" s="6" customFormat="1" ht="15">
      <c r="A50" s="10"/>
      <c r="B50" s="11"/>
      <c r="C50" s="123" t="s">
        <v>10</v>
      </c>
      <c r="D50" s="124"/>
      <c r="E50" s="125"/>
      <c r="F50" s="125"/>
      <c r="G50" s="125"/>
      <c r="H50" s="125"/>
      <c r="I50" s="125"/>
      <c r="J50" s="125"/>
      <c r="K50" s="125"/>
      <c r="L50" s="125"/>
      <c r="M50" s="125"/>
      <c r="N50" s="90"/>
      <c r="O50" s="90"/>
      <c r="P50" s="90"/>
      <c r="Q50" s="91"/>
      <c r="R50" s="92">
        <f t="shared" si="2"/>
        <v>0</v>
      </c>
      <c r="S50" s="93"/>
    </row>
    <row r="51" spans="1:19" s="6" customFormat="1" ht="15">
      <c r="A51" s="10"/>
      <c r="B51" s="11"/>
      <c r="C51" s="123" t="s">
        <v>11</v>
      </c>
      <c r="D51" s="124"/>
      <c r="E51" s="125"/>
      <c r="F51" s="125"/>
      <c r="G51" s="125"/>
      <c r="H51" s="125"/>
      <c r="I51" s="125"/>
      <c r="J51" s="125"/>
      <c r="K51" s="125"/>
      <c r="L51" s="125"/>
      <c r="M51" s="125"/>
      <c r="N51" s="90"/>
      <c r="O51" s="90"/>
      <c r="P51" s="90"/>
      <c r="Q51" s="91"/>
      <c r="R51" s="92">
        <f t="shared" si="2"/>
        <v>0</v>
      </c>
      <c r="S51" s="93"/>
    </row>
    <row r="52" spans="1:19" s="6" customFormat="1" ht="15">
      <c r="A52" s="10"/>
      <c r="B52" s="11"/>
      <c r="C52" s="123" t="s">
        <v>12</v>
      </c>
      <c r="D52" s="124"/>
      <c r="E52" s="125"/>
      <c r="F52" s="125"/>
      <c r="G52" s="125"/>
      <c r="H52" s="125"/>
      <c r="I52" s="125"/>
      <c r="J52" s="125"/>
      <c r="K52" s="125"/>
      <c r="L52" s="125"/>
      <c r="M52" s="125"/>
      <c r="N52" s="90"/>
      <c r="O52" s="90"/>
      <c r="P52" s="90"/>
      <c r="Q52" s="91"/>
      <c r="R52" s="92">
        <f t="shared" si="2"/>
        <v>0</v>
      </c>
      <c r="S52" s="93"/>
    </row>
    <row r="53" spans="1:19" s="6" customFormat="1" ht="15">
      <c r="A53" s="10"/>
      <c r="B53" s="11"/>
      <c r="C53" s="137" t="s">
        <v>13</v>
      </c>
      <c r="D53" s="124"/>
      <c r="E53" s="125"/>
      <c r="F53" s="125"/>
      <c r="G53" s="125"/>
      <c r="H53" s="125"/>
      <c r="I53" s="125"/>
      <c r="J53" s="125"/>
      <c r="K53" s="125"/>
      <c r="L53" s="125"/>
      <c r="M53" s="125"/>
      <c r="N53" s="90"/>
      <c r="O53" s="90"/>
      <c r="P53" s="90"/>
      <c r="Q53" s="138"/>
      <c r="R53" s="92">
        <f t="shared" si="2"/>
        <v>0</v>
      </c>
      <c r="S53" s="93"/>
    </row>
    <row r="54" spans="1:19" s="6" customFormat="1" ht="15">
      <c r="A54" s="10"/>
      <c r="B54" s="11"/>
      <c r="C54" s="89" t="s">
        <v>162</v>
      </c>
      <c r="D54" s="124"/>
      <c r="E54" s="125"/>
      <c r="F54" s="125"/>
      <c r="G54" s="125"/>
      <c r="H54" s="125"/>
      <c r="I54" s="125"/>
      <c r="J54" s="125"/>
      <c r="K54" s="125"/>
      <c r="L54" s="125"/>
      <c r="M54" s="125"/>
      <c r="N54" s="90"/>
      <c r="O54" s="90"/>
      <c r="P54" s="90"/>
      <c r="Q54" s="91"/>
      <c r="R54" s="92">
        <f t="shared" si="2"/>
        <v>0</v>
      </c>
      <c r="S54" s="93"/>
    </row>
    <row r="55" spans="1:19" s="52" customFormat="1" ht="15">
      <c r="A55" s="50"/>
      <c r="B55" s="51"/>
      <c r="C55" s="96" t="s">
        <v>62</v>
      </c>
      <c r="D55" s="97">
        <f>SUM(R49:R54)</f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99"/>
      <c r="P55" s="99"/>
      <c r="Q55" s="100" t="s">
        <v>66</v>
      </c>
      <c r="R55" s="107">
        <f>IF(D57&gt;=0,IF(D57&lt;=53,1,IF(D57&lt;=62,2,(IF(D57&lt;=71,3,IF(D57&lt;=80,4,5))))),"")</f>
        <v>1</v>
      </c>
      <c r="S55" s="93"/>
    </row>
    <row r="56" spans="1:19" s="52" customFormat="1" ht="18.75" customHeight="1">
      <c r="A56" s="50"/>
      <c r="B56" s="51"/>
      <c r="C56" s="101" t="s">
        <v>63</v>
      </c>
      <c r="D56" s="102" t="s">
        <v>65</v>
      </c>
      <c r="E56" s="103" t="s">
        <v>69</v>
      </c>
      <c r="F56" s="103"/>
      <c r="G56" s="103"/>
      <c r="H56" s="103"/>
      <c r="I56" s="104">
        <v>1</v>
      </c>
      <c r="J56" s="104">
        <v>2</v>
      </c>
      <c r="K56" s="104">
        <v>3</v>
      </c>
      <c r="L56" s="104">
        <v>4</v>
      </c>
      <c r="M56" s="104">
        <v>5</v>
      </c>
      <c r="N56" s="105"/>
      <c r="O56" s="105"/>
      <c r="P56" s="105"/>
      <c r="Q56" s="106" t="s">
        <v>67</v>
      </c>
      <c r="R56" s="107" t="s">
        <v>141</v>
      </c>
      <c r="S56" s="108"/>
    </row>
    <row r="57" spans="1:19" s="66" customFormat="1" ht="21" customHeight="1" thickBot="1">
      <c r="A57" s="54"/>
      <c r="B57" s="55"/>
      <c r="C57" s="109" t="s">
        <v>64</v>
      </c>
      <c r="D57" s="110">
        <f>D55*5</f>
        <v>0</v>
      </c>
      <c r="E57" s="111" t="s">
        <v>70</v>
      </c>
      <c r="F57" s="111"/>
      <c r="G57" s="111"/>
      <c r="H57" s="111"/>
      <c r="I57" s="110" t="s">
        <v>186</v>
      </c>
      <c r="J57" s="110" t="s">
        <v>187</v>
      </c>
      <c r="K57" s="110" t="s">
        <v>188</v>
      </c>
      <c r="L57" s="110" t="s">
        <v>189</v>
      </c>
      <c r="M57" s="110" t="s">
        <v>190</v>
      </c>
      <c r="N57" s="112"/>
      <c r="O57" s="112"/>
      <c r="P57" s="112"/>
      <c r="Q57" s="113"/>
      <c r="R57" s="113" t="s">
        <v>68</v>
      </c>
      <c r="S57" s="114">
        <f>R55*2</f>
        <v>2</v>
      </c>
    </row>
    <row r="58" spans="1:19" s="45" customFormat="1" ht="30" customHeight="1">
      <c r="A58" s="7"/>
      <c r="B58" s="8"/>
      <c r="C58" s="115" t="s">
        <v>153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39"/>
      <c r="O58" s="140"/>
      <c r="P58" s="139"/>
      <c r="Q58" s="225" t="s">
        <v>160</v>
      </c>
      <c r="R58" s="226"/>
      <c r="S58" s="118"/>
    </row>
    <row r="59" spans="1:19" s="6" customFormat="1" ht="15">
      <c r="A59" s="10"/>
      <c r="B59" s="11"/>
      <c r="C59" s="89" t="s">
        <v>8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90"/>
      <c r="O59" s="90"/>
      <c r="P59" s="90"/>
      <c r="Q59" s="91"/>
      <c r="R59" s="92">
        <f>COUNTIF(N59:P59,"*p*")-(0.5*(COUNTIF(N59:P59,"*p-*")))</f>
        <v>0</v>
      </c>
      <c r="S59" s="93"/>
    </row>
    <row r="60" spans="1:19" s="6" customFormat="1" ht="15">
      <c r="A60" s="10"/>
      <c r="B60" s="11"/>
      <c r="C60" s="89" t="s">
        <v>52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90"/>
      <c r="O60" s="90"/>
      <c r="P60" s="90"/>
      <c r="Q60" s="91"/>
      <c r="R60" s="92">
        <f>COUNTIF(N60:P60,"*p*")-(0.5*(COUNTIF(N60:P60,"*p-*")))</f>
        <v>0</v>
      </c>
      <c r="S60" s="93"/>
    </row>
    <row r="61" spans="1:19" s="52" customFormat="1" ht="15">
      <c r="A61" s="50"/>
      <c r="B61" s="51"/>
      <c r="C61" s="96" t="s">
        <v>62</v>
      </c>
      <c r="D61" s="97">
        <f>SUM(R59:R60)</f>
        <v>0</v>
      </c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99"/>
      <c r="P61" s="99"/>
      <c r="Q61" s="100" t="s">
        <v>66</v>
      </c>
      <c r="R61" s="107">
        <f>IF(D63&gt;=0,IF(D63&lt;=17,1,IF(D63&lt;=20,2,(IF(D63&lt;=23,3,IF(D63&lt;=26,4,5))))),"")</f>
        <v>1</v>
      </c>
      <c r="S61" s="93"/>
    </row>
    <row r="62" spans="1:19" s="52" customFormat="1" ht="18.75" customHeight="1">
      <c r="A62" s="50"/>
      <c r="B62" s="51"/>
      <c r="C62" s="101" t="s">
        <v>63</v>
      </c>
      <c r="D62" s="102" t="s">
        <v>65</v>
      </c>
      <c r="E62" s="103" t="s">
        <v>69</v>
      </c>
      <c r="F62" s="103"/>
      <c r="G62" s="103"/>
      <c r="H62" s="103"/>
      <c r="I62" s="104">
        <v>1</v>
      </c>
      <c r="J62" s="104">
        <v>2</v>
      </c>
      <c r="K62" s="104">
        <v>3</v>
      </c>
      <c r="L62" s="104">
        <v>4</v>
      </c>
      <c r="M62" s="104">
        <v>5</v>
      </c>
      <c r="N62" s="105"/>
      <c r="O62" s="105"/>
      <c r="P62" s="105"/>
      <c r="Q62" s="106" t="s">
        <v>67</v>
      </c>
      <c r="R62" s="107" t="s">
        <v>140</v>
      </c>
      <c r="S62" s="108"/>
    </row>
    <row r="63" spans="1:19" s="66" customFormat="1" ht="21" customHeight="1" thickBot="1">
      <c r="A63" s="54"/>
      <c r="B63" s="55"/>
      <c r="C63" s="109" t="s">
        <v>64</v>
      </c>
      <c r="D63" s="110">
        <f>D61*5</f>
        <v>0</v>
      </c>
      <c r="E63" s="111" t="s">
        <v>70</v>
      </c>
      <c r="F63" s="111"/>
      <c r="G63" s="111"/>
      <c r="H63" s="111"/>
      <c r="I63" s="110" t="s">
        <v>174</v>
      </c>
      <c r="J63" s="119" t="s">
        <v>175</v>
      </c>
      <c r="K63" s="110" t="s">
        <v>176</v>
      </c>
      <c r="L63" s="110" t="s">
        <v>177</v>
      </c>
      <c r="M63" s="110" t="s">
        <v>178</v>
      </c>
      <c r="N63" s="112"/>
      <c r="O63" s="112"/>
      <c r="P63" s="112"/>
      <c r="Q63" s="113"/>
      <c r="R63" s="113" t="s">
        <v>68</v>
      </c>
      <c r="S63" s="114">
        <f>R61*1</f>
        <v>1</v>
      </c>
    </row>
    <row r="64" spans="1:19" s="45" customFormat="1" ht="30" customHeight="1">
      <c r="A64" s="7"/>
      <c r="B64" s="8"/>
      <c r="C64" s="115" t="s">
        <v>154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40"/>
      <c r="O64" s="140"/>
      <c r="P64" s="140"/>
      <c r="Q64" s="225" t="s">
        <v>160</v>
      </c>
      <c r="R64" s="226"/>
      <c r="S64" s="118"/>
    </row>
    <row r="65" spans="1:19" s="6" customFormat="1" ht="15">
      <c r="A65" s="10"/>
      <c r="B65" s="11"/>
      <c r="C65" s="89" t="s">
        <v>8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90"/>
      <c r="O65" s="90"/>
      <c r="P65" s="90"/>
      <c r="Q65" s="91"/>
      <c r="R65" s="92">
        <f>COUNTIF(N65:P65,"*p*")-(0.5*(COUNTIF(N65:P65,"*p-*")))</f>
        <v>0</v>
      </c>
      <c r="S65" s="93"/>
    </row>
    <row r="66" spans="1:249" s="6" customFormat="1" ht="15">
      <c r="A66" s="12" t="s">
        <v>43</v>
      </c>
      <c r="B66" s="4" t="s">
        <v>43</v>
      </c>
      <c r="C66" s="89" t="s">
        <v>52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90"/>
      <c r="O66" s="90"/>
      <c r="P66" s="90"/>
      <c r="Q66" s="141"/>
      <c r="R66" s="92">
        <f>COUNTIF(N66:P66,"*p*")-(0.5*(COUNTIF(N66:P66,"*p-*")))</f>
        <v>0</v>
      </c>
      <c r="S66" s="31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</row>
    <row r="67" spans="1:19" s="52" customFormat="1" ht="15">
      <c r="A67" s="50"/>
      <c r="B67" s="51"/>
      <c r="C67" s="96" t="s">
        <v>62</v>
      </c>
      <c r="D67" s="97">
        <f>SUM(R65:R66)</f>
        <v>0</v>
      </c>
      <c r="E67" s="98"/>
      <c r="F67" s="98"/>
      <c r="G67" s="98"/>
      <c r="H67" s="98"/>
      <c r="I67" s="98"/>
      <c r="J67" s="98"/>
      <c r="K67" s="98"/>
      <c r="L67" s="98"/>
      <c r="M67" s="98"/>
      <c r="N67" s="99"/>
      <c r="O67" s="99"/>
      <c r="P67" s="99"/>
      <c r="Q67" s="100" t="s">
        <v>66</v>
      </c>
      <c r="R67" s="107">
        <f>IF(D69&gt;=0,IF(D69&lt;=17,1,IF(D69&lt;=20,2,(IF(D69&lt;=23,3,IF(D69&lt;=26,4,5))))),"")</f>
        <v>1</v>
      </c>
      <c r="S67" s="93"/>
    </row>
    <row r="68" spans="1:19" s="52" customFormat="1" ht="18.75" customHeight="1">
      <c r="A68" s="50"/>
      <c r="B68" s="51"/>
      <c r="C68" s="101" t="s">
        <v>63</v>
      </c>
      <c r="D68" s="102" t="s">
        <v>65</v>
      </c>
      <c r="E68" s="103" t="s">
        <v>69</v>
      </c>
      <c r="F68" s="103"/>
      <c r="G68" s="103"/>
      <c r="H68" s="103"/>
      <c r="I68" s="104">
        <v>1</v>
      </c>
      <c r="J68" s="104">
        <v>2</v>
      </c>
      <c r="K68" s="104">
        <v>3</v>
      </c>
      <c r="L68" s="104">
        <v>4</v>
      </c>
      <c r="M68" s="104">
        <v>5</v>
      </c>
      <c r="N68" s="105"/>
      <c r="O68" s="105"/>
      <c r="P68" s="105"/>
      <c r="Q68" s="106" t="s">
        <v>67</v>
      </c>
      <c r="R68" s="107" t="s">
        <v>191</v>
      </c>
      <c r="S68" s="108"/>
    </row>
    <row r="69" spans="1:19" s="66" customFormat="1" ht="21" customHeight="1" thickBot="1">
      <c r="A69" s="54"/>
      <c r="B69" s="55"/>
      <c r="C69" s="109" t="s">
        <v>64</v>
      </c>
      <c r="D69" s="110">
        <f>D67*5</f>
        <v>0</v>
      </c>
      <c r="E69" s="111" t="s">
        <v>70</v>
      </c>
      <c r="F69" s="111"/>
      <c r="G69" s="111"/>
      <c r="H69" s="111"/>
      <c r="I69" s="110" t="s">
        <v>174</v>
      </c>
      <c r="J69" s="119" t="s">
        <v>175</v>
      </c>
      <c r="K69" s="110" t="s">
        <v>176</v>
      </c>
      <c r="L69" s="110" t="s">
        <v>177</v>
      </c>
      <c r="M69" s="110" t="s">
        <v>178</v>
      </c>
      <c r="N69" s="112"/>
      <c r="O69" s="112"/>
      <c r="P69" s="112"/>
      <c r="Q69" s="113"/>
      <c r="R69" s="113" t="s">
        <v>68</v>
      </c>
      <c r="S69" s="114">
        <f>R67*1</f>
        <v>1</v>
      </c>
    </row>
    <row r="70" spans="1:19" s="45" customFormat="1" ht="30" customHeight="1">
      <c r="A70" s="7"/>
      <c r="B70" s="8"/>
      <c r="C70" s="115" t="s">
        <v>155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40"/>
      <c r="O70" s="140"/>
      <c r="P70" s="140"/>
      <c r="Q70" s="225" t="s">
        <v>160</v>
      </c>
      <c r="R70" s="226"/>
      <c r="S70" s="118"/>
    </row>
    <row r="71" spans="1:19" s="6" customFormat="1" ht="15">
      <c r="A71" s="10"/>
      <c r="B71" s="11"/>
      <c r="C71" s="89" t="s">
        <v>45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142"/>
      <c r="O71" s="142"/>
      <c r="P71" s="142"/>
      <c r="Q71" s="91"/>
      <c r="R71" s="92">
        <f>COUNTIF(N71:P71,"*p*")-(0.5*(COUNTIF(N71:P71,"*p-*")))</f>
        <v>0</v>
      </c>
      <c r="S71" s="93"/>
    </row>
    <row r="72" spans="1:19" s="6" customFormat="1" ht="15">
      <c r="A72" s="10"/>
      <c r="B72" s="11"/>
      <c r="C72" s="89" t="s">
        <v>54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142"/>
      <c r="O72" s="142"/>
      <c r="P72" s="142"/>
      <c r="Q72" s="91"/>
      <c r="R72" s="92">
        <f>COUNTIF(N72:P72,"*p*")-(0.5*(COUNTIF(N72:P72,"*p-*")))</f>
        <v>0</v>
      </c>
      <c r="S72" s="93"/>
    </row>
    <row r="73" spans="1:19" s="6" customFormat="1" ht="15">
      <c r="A73" s="10"/>
      <c r="B73" s="11"/>
      <c r="C73" s="89" t="s">
        <v>53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142"/>
      <c r="O73" s="142"/>
      <c r="P73" s="142"/>
      <c r="Q73" s="91"/>
      <c r="R73" s="92">
        <f>COUNTIF(N73:P73,"*p*")-(0.5*(COUNTIF(N73:P73,"*p-*")))</f>
        <v>0</v>
      </c>
      <c r="S73" s="93"/>
    </row>
    <row r="74" spans="1:19" s="52" customFormat="1" ht="15">
      <c r="A74" s="50"/>
      <c r="B74" s="51"/>
      <c r="C74" s="96" t="s">
        <v>62</v>
      </c>
      <c r="D74" s="97">
        <f>SUM(R71:R73)</f>
        <v>0</v>
      </c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99"/>
      <c r="P74" s="99"/>
      <c r="Q74" s="100" t="s">
        <v>66</v>
      </c>
      <c r="R74" s="107">
        <f>IF(D76&gt;=0,IF(D76&lt;=26,1,IF(D76&lt;=3,2,(IF(D76&lt;=35,3,IF(D76&lt;=40,4,5))))),"")</f>
        <v>1</v>
      </c>
      <c r="S74" s="93"/>
    </row>
    <row r="75" spans="1:19" s="52" customFormat="1" ht="18.75" customHeight="1">
      <c r="A75" s="50"/>
      <c r="B75" s="51"/>
      <c r="C75" s="101" t="s">
        <v>63</v>
      </c>
      <c r="D75" s="102" t="s">
        <v>65</v>
      </c>
      <c r="E75" s="103" t="s">
        <v>69</v>
      </c>
      <c r="F75" s="103"/>
      <c r="G75" s="103"/>
      <c r="H75" s="103"/>
      <c r="I75" s="104">
        <v>1</v>
      </c>
      <c r="J75" s="104">
        <v>2</v>
      </c>
      <c r="K75" s="104">
        <v>3</v>
      </c>
      <c r="L75" s="104">
        <v>4</v>
      </c>
      <c r="M75" s="104">
        <v>5</v>
      </c>
      <c r="N75" s="105"/>
      <c r="O75" s="105"/>
      <c r="P75" s="105"/>
      <c r="Q75" s="106" t="s">
        <v>67</v>
      </c>
      <c r="R75" s="107" t="s">
        <v>141</v>
      </c>
      <c r="S75" s="108"/>
    </row>
    <row r="76" spans="1:19" s="66" customFormat="1" ht="21" customHeight="1" thickBot="1">
      <c r="A76" s="54"/>
      <c r="B76" s="55"/>
      <c r="C76" s="109" t="s">
        <v>64</v>
      </c>
      <c r="D76" s="110">
        <f>D74*5</f>
        <v>0</v>
      </c>
      <c r="E76" s="111" t="s">
        <v>70</v>
      </c>
      <c r="F76" s="111"/>
      <c r="G76" s="111"/>
      <c r="H76" s="111"/>
      <c r="I76" s="110" t="s">
        <v>192</v>
      </c>
      <c r="J76" s="119" t="s">
        <v>193</v>
      </c>
      <c r="K76" s="110" t="s">
        <v>194</v>
      </c>
      <c r="L76" s="110" t="s">
        <v>195</v>
      </c>
      <c r="M76" s="110" t="s">
        <v>196</v>
      </c>
      <c r="N76" s="112"/>
      <c r="O76" s="112"/>
      <c r="P76" s="112"/>
      <c r="Q76" s="113"/>
      <c r="R76" s="113" t="s">
        <v>68</v>
      </c>
      <c r="S76" s="114">
        <f>R74*2</f>
        <v>2</v>
      </c>
    </row>
    <row r="77" spans="1:19" s="45" customFormat="1" ht="30" customHeight="1">
      <c r="A77" s="7"/>
      <c r="B77" s="8"/>
      <c r="C77" s="115" t="s">
        <v>156</v>
      </c>
      <c r="D77" s="120"/>
      <c r="E77" s="116"/>
      <c r="F77" s="116"/>
      <c r="G77" s="116"/>
      <c r="H77" s="116"/>
      <c r="I77" s="116"/>
      <c r="J77" s="116"/>
      <c r="K77" s="116"/>
      <c r="L77" s="116"/>
      <c r="M77" s="116"/>
      <c r="N77" s="140"/>
      <c r="O77" s="140"/>
      <c r="P77" s="140"/>
      <c r="Q77" s="225" t="s">
        <v>160</v>
      </c>
      <c r="R77" s="226"/>
      <c r="S77" s="118"/>
    </row>
    <row r="78" spans="1:19" s="6" customFormat="1" ht="15">
      <c r="A78" s="10"/>
      <c r="B78" s="11"/>
      <c r="C78" s="89" t="s">
        <v>46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142"/>
      <c r="O78" s="142"/>
      <c r="P78" s="142"/>
      <c r="Q78" s="91"/>
      <c r="R78" s="92">
        <f>COUNTIF(N78:P78,"*p*")-(0.5*(COUNTIF(N78:P78,"*p-*")))</f>
        <v>0</v>
      </c>
      <c r="S78" s="93"/>
    </row>
    <row r="79" spans="1:19" s="6" customFormat="1" ht="15">
      <c r="A79" s="10"/>
      <c r="B79" s="11"/>
      <c r="C79" s="89" t="s">
        <v>54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142"/>
      <c r="O79" s="142"/>
      <c r="P79" s="142"/>
      <c r="Q79" s="91"/>
      <c r="R79" s="92">
        <f>COUNTIF(N79:P79,"*p*")-(0.5*(COUNTIF(N79:P79,"*p-*")))</f>
        <v>0</v>
      </c>
      <c r="S79" s="93"/>
    </row>
    <row r="80" spans="1:19" s="6" customFormat="1" ht="15">
      <c r="A80" s="10"/>
      <c r="B80" s="11"/>
      <c r="C80" s="89" t="s">
        <v>53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142"/>
      <c r="O80" s="142"/>
      <c r="P80" s="142"/>
      <c r="Q80" s="91"/>
      <c r="R80" s="92">
        <f>COUNTIF(N80:P80,"*p*")-(0.5*(COUNTIF(N80:P80,"*p-*")))</f>
        <v>0</v>
      </c>
      <c r="S80" s="93"/>
    </row>
    <row r="81" spans="1:19" s="52" customFormat="1" ht="15">
      <c r="A81" s="50"/>
      <c r="B81" s="51"/>
      <c r="C81" s="96" t="s">
        <v>62</v>
      </c>
      <c r="D81" s="97">
        <f>SUM(R78:R80)</f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9"/>
      <c r="O81" s="99"/>
      <c r="P81" s="99"/>
      <c r="Q81" s="100" t="s">
        <v>66</v>
      </c>
      <c r="R81" s="107">
        <f>IF(D83&gt;=0,IF(D83&lt;=26,1,IF(D83&lt;=3,2,(IF(D83&lt;=35,3,IF(D83&lt;=40,4,5))))),"")</f>
        <v>1</v>
      </c>
      <c r="S81" s="93"/>
    </row>
    <row r="82" spans="1:19" s="52" customFormat="1" ht="18.75" customHeight="1">
      <c r="A82" s="50"/>
      <c r="B82" s="51"/>
      <c r="C82" s="101" t="s">
        <v>63</v>
      </c>
      <c r="D82" s="102" t="s">
        <v>65</v>
      </c>
      <c r="E82" s="103" t="s">
        <v>69</v>
      </c>
      <c r="F82" s="103"/>
      <c r="G82" s="103"/>
      <c r="H82" s="103"/>
      <c r="I82" s="104">
        <v>1</v>
      </c>
      <c r="J82" s="104">
        <v>2</v>
      </c>
      <c r="K82" s="104">
        <v>3</v>
      </c>
      <c r="L82" s="104">
        <v>4</v>
      </c>
      <c r="M82" s="104">
        <v>5</v>
      </c>
      <c r="N82" s="105"/>
      <c r="O82" s="105"/>
      <c r="P82" s="105"/>
      <c r="Q82" s="106" t="s">
        <v>67</v>
      </c>
      <c r="R82" s="107" t="s">
        <v>141</v>
      </c>
      <c r="S82" s="108"/>
    </row>
    <row r="83" spans="1:19" s="66" customFormat="1" ht="21" customHeight="1" thickBot="1">
      <c r="A83" s="54"/>
      <c r="B83" s="55"/>
      <c r="C83" s="109" t="s">
        <v>64</v>
      </c>
      <c r="D83" s="110">
        <f>D81*5</f>
        <v>0</v>
      </c>
      <c r="E83" s="111" t="s">
        <v>70</v>
      </c>
      <c r="F83" s="111"/>
      <c r="G83" s="111"/>
      <c r="H83" s="111"/>
      <c r="I83" s="110" t="s">
        <v>192</v>
      </c>
      <c r="J83" s="119" t="s">
        <v>193</v>
      </c>
      <c r="K83" s="110" t="s">
        <v>194</v>
      </c>
      <c r="L83" s="110" t="s">
        <v>195</v>
      </c>
      <c r="M83" s="110" t="s">
        <v>196</v>
      </c>
      <c r="N83" s="112"/>
      <c r="O83" s="112"/>
      <c r="P83" s="112"/>
      <c r="Q83" s="113"/>
      <c r="R83" s="113" t="s">
        <v>68</v>
      </c>
      <c r="S83" s="114">
        <f>R81*2</f>
        <v>2</v>
      </c>
    </row>
    <row r="84" spans="1:19" s="45" customFormat="1" ht="30" customHeight="1">
      <c r="A84" s="7"/>
      <c r="B84" s="8"/>
      <c r="C84" s="115" t="s">
        <v>157</v>
      </c>
      <c r="D84" s="120"/>
      <c r="E84" s="116"/>
      <c r="F84" s="116"/>
      <c r="G84" s="116"/>
      <c r="H84" s="116"/>
      <c r="I84" s="116"/>
      <c r="J84" s="116"/>
      <c r="K84" s="116"/>
      <c r="L84" s="116"/>
      <c r="M84" s="116"/>
      <c r="N84" s="140"/>
      <c r="O84" s="140"/>
      <c r="P84" s="140"/>
      <c r="Q84" s="225" t="s">
        <v>160</v>
      </c>
      <c r="R84" s="226"/>
      <c r="S84" s="118"/>
    </row>
    <row r="85" spans="1:19" s="6" customFormat="1" ht="15">
      <c r="A85" s="10"/>
      <c r="B85" s="11"/>
      <c r="C85" s="89" t="s">
        <v>7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142"/>
      <c r="O85" s="142"/>
      <c r="P85" s="142"/>
      <c r="Q85" s="91"/>
      <c r="R85" s="92">
        <f>COUNTIF(N85:P85,"*p*")-(0.5*(COUNTIF(N85:P85,"*p-*")))</f>
        <v>0</v>
      </c>
      <c r="S85" s="93"/>
    </row>
    <row r="86" spans="1:19" s="6" customFormat="1" ht="15">
      <c r="A86" s="10"/>
      <c r="B86" s="11"/>
      <c r="C86" s="89" t="s">
        <v>47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142"/>
      <c r="O86" s="142"/>
      <c r="P86" s="142"/>
      <c r="Q86" s="91"/>
      <c r="R86" s="92">
        <f>COUNTIF(N86:P86,"*p*")-(0.5*(COUNTIF(N86:P86,"*p-*")))</f>
        <v>0</v>
      </c>
      <c r="S86" s="93"/>
    </row>
    <row r="87" spans="1:19" s="6" customFormat="1" ht="15">
      <c r="A87" s="10"/>
      <c r="B87" s="11"/>
      <c r="C87" s="89" t="s">
        <v>44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42"/>
      <c r="O87" s="142"/>
      <c r="P87" s="142"/>
      <c r="Q87" s="91"/>
      <c r="R87" s="92">
        <f>COUNTIF(N87:P87,"*p*")-(0.5*(COUNTIF(N87:P87,"*p-*")))</f>
        <v>0</v>
      </c>
      <c r="S87" s="93"/>
    </row>
    <row r="88" spans="1:19" s="6" customFormat="1" ht="15">
      <c r="A88" s="10"/>
      <c r="B88" s="11"/>
      <c r="C88" s="89" t="s">
        <v>55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142"/>
      <c r="O88" s="142"/>
      <c r="P88" s="142"/>
      <c r="Q88" s="91"/>
      <c r="R88" s="92">
        <f>COUNTIF(N88:P88,"*p*")-(0.5*(COUNTIF(N88:P88,"*p-*")))</f>
        <v>0</v>
      </c>
      <c r="S88" s="93"/>
    </row>
    <row r="89" spans="1:19" s="52" customFormat="1" ht="15">
      <c r="A89" s="50"/>
      <c r="B89" s="51"/>
      <c r="C89" s="96" t="s">
        <v>62</v>
      </c>
      <c r="D89" s="97">
        <f>SUM(R85:R88)</f>
        <v>0</v>
      </c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99"/>
      <c r="P89" s="99"/>
      <c r="Q89" s="100" t="s">
        <v>66</v>
      </c>
      <c r="R89" s="107">
        <f>IF(D91&gt;=0,IF(D91&lt;=35,1,IF(D91&lt;=41,2,(IF(D91&lt;=47,3,IF(D91&lt;=53,4,5))))),"")</f>
        <v>1</v>
      </c>
      <c r="S89" s="93"/>
    </row>
    <row r="90" spans="1:19" s="52" customFormat="1" ht="18.75" customHeight="1">
      <c r="A90" s="50"/>
      <c r="B90" s="51"/>
      <c r="C90" s="101" t="s">
        <v>63</v>
      </c>
      <c r="D90" s="102" t="s">
        <v>65</v>
      </c>
      <c r="E90" s="103" t="s">
        <v>69</v>
      </c>
      <c r="F90" s="103"/>
      <c r="G90" s="103"/>
      <c r="H90" s="103"/>
      <c r="I90" s="104">
        <v>1</v>
      </c>
      <c r="J90" s="104">
        <v>2</v>
      </c>
      <c r="K90" s="104">
        <v>3</v>
      </c>
      <c r="L90" s="104">
        <v>4</v>
      </c>
      <c r="M90" s="104">
        <v>5</v>
      </c>
      <c r="N90" s="105"/>
      <c r="O90" s="105"/>
      <c r="P90" s="105"/>
      <c r="Q90" s="106" t="s">
        <v>67</v>
      </c>
      <c r="R90" s="107" t="s">
        <v>140</v>
      </c>
      <c r="S90" s="108"/>
    </row>
    <row r="91" spans="1:19" s="66" customFormat="1" ht="21" customHeight="1" thickBot="1">
      <c r="A91" s="54"/>
      <c r="B91" s="55"/>
      <c r="C91" s="109" t="s">
        <v>64</v>
      </c>
      <c r="D91" s="110">
        <f>D89*5</f>
        <v>0</v>
      </c>
      <c r="E91" s="111" t="s">
        <v>70</v>
      </c>
      <c r="F91" s="111"/>
      <c r="G91" s="111"/>
      <c r="H91" s="111"/>
      <c r="I91" s="110" t="s">
        <v>164</v>
      </c>
      <c r="J91" s="110" t="s">
        <v>197</v>
      </c>
      <c r="K91" s="110" t="s">
        <v>166</v>
      </c>
      <c r="L91" s="110" t="s">
        <v>167</v>
      </c>
      <c r="M91" s="110" t="s">
        <v>168</v>
      </c>
      <c r="N91" s="112"/>
      <c r="O91" s="112"/>
      <c r="P91" s="112"/>
      <c r="Q91" s="113"/>
      <c r="R91" s="113" t="s">
        <v>68</v>
      </c>
      <c r="S91" s="114">
        <f>R89*1</f>
        <v>1</v>
      </c>
    </row>
    <row r="92" spans="1:19" s="45" customFormat="1" ht="30" customHeight="1">
      <c r="A92" s="7"/>
      <c r="B92" s="8"/>
      <c r="C92" s="115" t="s">
        <v>145</v>
      </c>
      <c r="D92" s="120"/>
      <c r="E92" s="116"/>
      <c r="F92" s="116"/>
      <c r="G92" s="116"/>
      <c r="H92" s="116"/>
      <c r="I92" s="116"/>
      <c r="J92" s="116"/>
      <c r="K92" s="116"/>
      <c r="L92" s="116"/>
      <c r="M92" s="116"/>
      <c r="N92" s="140"/>
      <c r="O92" s="243"/>
      <c r="P92" s="140"/>
      <c r="Q92" s="225" t="s">
        <v>160</v>
      </c>
      <c r="R92" s="226"/>
      <c r="S92" s="118"/>
    </row>
    <row r="93" spans="1:19" s="6" customFormat="1" ht="15">
      <c r="A93" s="10"/>
      <c r="B93" s="11"/>
      <c r="C93" s="89" t="s">
        <v>6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142"/>
      <c r="O93" s="142"/>
      <c r="P93" s="142"/>
      <c r="Q93" s="91"/>
      <c r="R93" s="92">
        <f>COUNTIF(N93:P93,"*p*")-(0.5*(COUNTIF(N93:P93,"*p-*")))</f>
        <v>0</v>
      </c>
      <c r="S93" s="93"/>
    </row>
    <row r="94" spans="1:19" s="6" customFormat="1" ht="15">
      <c r="A94" s="10"/>
      <c r="B94" s="11"/>
      <c r="C94" s="89" t="s">
        <v>56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142"/>
      <c r="O94" s="142"/>
      <c r="P94" s="142"/>
      <c r="Q94" s="91"/>
      <c r="R94" s="92">
        <f>COUNTIF(N94:P94,"*p*")-(0.5*(COUNTIF(N94:P94,"*p-*")))</f>
        <v>0</v>
      </c>
      <c r="S94" s="93"/>
    </row>
    <row r="95" spans="1:19" s="52" customFormat="1" ht="15">
      <c r="A95" s="50"/>
      <c r="B95" s="51"/>
      <c r="C95" s="96" t="s">
        <v>62</v>
      </c>
      <c r="D95" s="97">
        <f>SUM(R93:R94)</f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9"/>
      <c r="O95" s="99"/>
      <c r="P95" s="99"/>
      <c r="Q95" s="100" t="s">
        <v>66</v>
      </c>
      <c r="R95" s="107">
        <f>IF(D97&gt;=0,IF(D97&lt;=17,1,IF(D97&lt;=20,2,(IF(D97&lt;=23,3,IF(D97&lt;=26,4,5))))),"")</f>
        <v>1</v>
      </c>
      <c r="S95" s="93"/>
    </row>
    <row r="96" spans="1:19" s="52" customFormat="1" ht="18.75" customHeight="1">
      <c r="A96" s="50"/>
      <c r="B96" s="51"/>
      <c r="C96" s="101" t="s">
        <v>63</v>
      </c>
      <c r="D96" s="102" t="s">
        <v>65</v>
      </c>
      <c r="E96" s="103" t="s">
        <v>69</v>
      </c>
      <c r="F96" s="103"/>
      <c r="G96" s="103"/>
      <c r="H96" s="103"/>
      <c r="I96" s="104">
        <v>1</v>
      </c>
      <c r="J96" s="104">
        <v>2</v>
      </c>
      <c r="K96" s="104">
        <v>3</v>
      </c>
      <c r="L96" s="104">
        <v>4</v>
      </c>
      <c r="M96" s="104">
        <v>5</v>
      </c>
      <c r="N96" s="105"/>
      <c r="O96" s="105"/>
      <c r="P96" s="105"/>
      <c r="Q96" s="106" t="s">
        <v>67</v>
      </c>
      <c r="R96" s="107" t="s">
        <v>140</v>
      </c>
      <c r="S96" s="108"/>
    </row>
    <row r="97" spans="1:19" s="66" customFormat="1" ht="21" customHeight="1" thickBot="1">
      <c r="A97" s="54"/>
      <c r="B97" s="55"/>
      <c r="C97" s="109" t="s">
        <v>64</v>
      </c>
      <c r="D97" s="110">
        <f>D95*5</f>
        <v>0</v>
      </c>
      <c r="E97" s="111" t="s">
        <v>70</v>
      </c>
      <c r="F97" s="111"/>
      <c r="G97" s="111"/>
      <c r="H97" s="111"/>
      <c r="I97" s="110" t="s">
        <v>174</v>
      </c>
      <c r="J97" s="119" t="s">
        <v>175</v>
      </c>
      <c r="K97" s="110" t="s">
        <v>176</v>
      </c>
      <c r="L97" s="110" t="s">
        <v>177</v>
      </c>
      <c r="M97" s="110" t="s">
        <v>178</v>
      </c>
      <c r="N97" s="112"/>
      <c r="O97" s="112"/>
      <c r="P97" s="112"/>
      <c r="Q97" s="113"/>
      <c r="R97" s="113" t="s">
        <v>68</v>
      </c>
      <c r="S97" s="114">
        <f>R95*1</f>
        <v>1</v>
      </c>
    </row>
    <row r="98" spans="1:19" s="45" customFormat="1" ht="30" customHeight="1">
      <c r="A98" s="7"/>
      <c r="B98" s="8"/>
      <c r="C98" s="115" t="s">
        <v>146</v>
      </c>
      <c r="D98" s="120"/>
      <c r="E98" s="116"/>
      <c r="F98" s="116"/>
      <c r="G98" s="116"/>
      <c r="H98" s="116"/>
      <c r="I98" s="116"/>
      <c r="J98" s="116"/>
      <c r="K98" s="116"/>
      <c r="L98" s="116"/>
      <c r="M98" s="116"/>
      <c r="N98" s="140"/>
      <c r="O98" s="140"/>
      <c r="P98" s="140"/>
      <c r="Q98" s="225" t="s">
        <v>160</v>
      </c>
      <c r="R98" s="226"/>
      <c r="S98" s="118"/>
    </row>
    <row r="99" spans="1:19" s="6" customFormat="1" ht="15">
      <c r="A99" s="10"/>
      <c r="B99" s="11"/>
      <c r="C99" s="89" t="s">
        <v>48</v>
      </c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142"/>
      <c r="O99" s="142"/>
      <c r="P99" s="142"/>
      <c r="Q99" s="91"/>
      <c r="R99" s="92">
        <f>COUNTIF(N99:P99,"*p*")-(0.5*(COUNTIF(N99:P99,"*p-*")))</f>
        <v>0</v>
      </c>
      <c r="S99" s="93"/>
    </row>
    <row r="100" spans="1:19" s="6" customFormat="1" ht="15">
      <c r="A100" s="10"/>
      <c r="B100" s="11"/>
      <c r="C100" s="89" t="s">
        <v>49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142"/>
      <c r="O100" s="142"/>
      <c r="P100" s="142"/>
      <c r="Q100" s="91"/>
      <c r="R100" s="92">
        <f>COUNTIF(N100:P100,"*p*")-(0.5*(COUNTIF(N100:P100,"*p-*")))</f>
        <v>0</v>
      </c>
      <c r="S100" s="93"/>
    </row>
    <row r="101" spans="1:19" s="6" customFormat="1" ht="15">
      <c r="A101" s="10"/>
      <c r="B101" s="11"/>
      <c r="C101" s="89" t="s">
        <v>50</v>
      </c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142"/>
      <c r="O101" s="142"/>
      <c r="P101" s="142"/>
      <c r="Q101" s="91"/>
      <c r="R101" s="92">
        <f>COUNTIF(N101:P101,"*p*")-(0.5*(COUNTIF(N101:P101,"*p-*")))</f>
        <v>0</v>
      </c>
      <c r="S101" s="93"/>
    </row>
    <row r="102" spans="1:19" s="6" customFormat="1" ht="15">
      <c r="A102" s="10"/>
      <c r="B102" s="11"/>
      <c r="C102" s="89" t="s">
        <v>51</v>
      </c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142"/>
      <c r="O102" s="142"/>
      <c r="P102" s="142"/>
      <c r="Q102" s="91"/>
      <c r="R102" s="92">
        <f>COUNTIF(N102:P102,"*p*")-(0.5*(COUNTIF(N102:P102,"*p-*")))</f>
        <v>0</v>
      </c>
      <c r="S102" s="93"/>
    </row>
    <row r="103" spans="1:19" s="6" customFormat="1" ht="15">
      <c r="A103" s="10"/>
      <c r="B103" s="11"/>
      <c r="C103" s="89" t="s">
        <v>43</v>
      </c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142"/>
      <c r="O103" s="142"/>
      <c r="P103" s="142"/>
      <c r="Q103" s="91"/>
      <c r="R103" s="92">
        <f>COUNTIF(N103:P103,"*p*")-(0.5*(COUNTIF(N103:P103,"*p-*")))</f>
        <v>0</v>
      </c>
      <c r="S103" s="93"/>
    </row>
    <row r="104" spans="1:19" s="52" customFormat="1" ht="15">
      <c r="A104" s="50"/>
      <c r="B104" s="51"/>
      <c r="C104" s="96" t="s">
        <v>62</v>
      </c>
      <c r="D104" s="97">
        <f>SUM(R99:R103)</f>
        <v>0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9"/>
      <c r="O104" s="99"/>
      <c r="P104" s="99"/>
      <c r="Q104" s="100" t="s">
        <v>66</v>
      </c>
      <c r="R104" s="107">
        <f>IF(D106&gt;=0,IF(D106&lt;=44,1,IF(D106&lt;=52,2,(IF(D106&lt;=59,3,IF(D106&lt;=67,4,5))))),"")</f>
        <v>1</v>
      </c>
      <c r="S104" s="93"/>
    </row>
    <row r="105" spans="1:19" s="52" customFormat="1" ht="18.75" customHeight="1">
      <c r="A105" s="50"/>
      <c r="B105" s="51"/>
      <c r="C105" s="101" t="s">
        <v>63</v>
      </c>
      <c r="D105" s="102" t="s">
        <v>65</v>
      </c>
      <c r="E105" s="103" t="s">
        <v>69</v>
      </c>
      <c r="F105" s="103"/>
      <c r="G105" s="103"/>
      <c r="H105" s="103"/>
      <c r="I105" s="104">
        <v>1</v>
      </c>
      <c r="J105" s="104">
        <v>2</v>
      </c>
      <c r="K105" s="104">
        <v>3</v>
      </c>
      <c r="L105" s="104">
        <v>4</v>
      </c>
      <c r="M105" s="104">
        <v>5</v>
      </c>
      <c r="N105" s="105"/>
      <c r="O105" s="105"/>
      <c r="P105" s="105"/>
      <c r="Q105" s="106" t="s">
        <v>67</v>
      </c>
      <c r="R105" s="107" t="s">
        <v>141</v>
      </c>
      <c r="S105" s="108"/>
    </row>
    <row r="106" spans="1:19" s="66" customFormat="1" ht="21" customHeight="1" thickBot="1">
      <c r="A106" s="54"/>
      <c r="B106" s="55"/>
      <c r="C106" s="109" t="s">
        <v>64</v>
      </c>
      <c r="D106" s="110">
        <f>D104*5</f>
        <v>0</v>
      </c>
      <c r="E106" s="111" t="s">
        <v>70</v>
      </c>
      <c r="F106" s="111"/>
      <c r="G106" s="111"/>
      <c r="H106" s="111"/>
      <c r="I106" s="110" t="s">
        <v>198</v>
      </c>
      <c r="J106" s="119" t="s">
        <v>199</v>
      </c>
      <c r="K106" s="119" t="s">
        <v>200</v>
      </c>
      <c r="L106" s="119" t="s">
        <v>201</v>
      </c>
      <c r="M106" s="119" t="s">
        <v>202</v>
      </c>
      <c r="N106" s="112"/>
      <c r="O106" s="112"/>
      <c r="P106" s="112"/>
      <c r="Q106" s="113"/>
      <c r="R106" s="113" t="s">
        <v>68</v>
      </c>
      <c r="S106" s="114">
        <f>R104*2</f>
        <v>2</v>
      </c>
    </row>
    <row r="107" spans="1:19" s="45" customFormat="1" ht="30" customHeight="1">
      <c r="A107" s="7"/>
      <c r="B107" s="8"/>
      <c r="C107" s="115" t="s">
        <v>147</v>
      </c>
      <c r="D107" s="120"/>
      <c r="E107" s="116"/>
      <c r="F107" s="116"/>
      <c r="G107" s="116"/>
      <c r="H107" s="116"/>
      <c r="I107" s="116"/>
      <c r="J107" s="116"/>
      <c r="K107" s="116"/>
      <c r="L107" s="116"/>
      <c r="M107" s="116"/>
      <c r="N107" s="140"/>
      <c r="O107" s="140"/>
      <c r="P107" s="140"/>
      <c r="Q107" s="225" t="s">
        <v>160</v>
      </c>
      <c r="R107" s="226"/>
      <c r="S107" s="118"/>
    </row>
    <row r="108" spans="1:19" s="6" customFormat="1" ht="15">
      <c r="A108" s="10"/>
      <c r="B108" s="11"/>
      <c r="C108" s="89" t="s">
        <v>4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142"/>
      <c r="O108" s="142"/>
      <c r="P108" s="142"/>
      <c r="Q108" s="91"/>
      <c r="R108" s="92">
        <f>COUNTIF(N108:P108,"*p*")-(0.5*(COUNTIF(N108:P108,"*p-*")))</f>
        <v>0</v>
      </c>
      <c r="S108" s="93"/>
    </row>
    <row r="109" spans="1:19" s="6" customFormat="1" ht="15">
      <c r="A109" s="10"/>
      <c r="B109" s="11"/>
      <c r="C109" s="89" t="s">
        <v>5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142"/>
      <c r="O109" s="142"/>
      <c r="P109" s="142"/>
      <c r="Q109" s="91"/>
      <c r="R109" s="92">
        <f>COUNTIF(N109:P109,"*p*")-(0.5*(COUNTIF(N109:P109,"*p-*")))</f>
        <v>0</v>
      </c>
      <c r="S109" s="93"/>
    </row>
    <row r="110" spans="1:19" s="6" customFormat="1" ht="15">
      <c r="A110" s="10"/>
      <c r="B110" s="11"/>
      <c r="C110" s="121" t="s">
        <v>74</v>
      </c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42"/>
      <c r="O110" s="142"/>
      <c r="P110" s="142"/>
      <c r="Q110" s="91"/>
      <c r="R110" s="92">
        <f>COUNTIF(N110:P110,"*p*")-(0.5*(COUNTIF(N110:P110,"*p-*")))</f>
        <v>0</v>
      </c>
      <c r="S110" s="93"/>
    </row>
    <row r="111" spans="1:19" s="6" customFormat="1" ht="15">
      <c r="A111" s="10"/>
      <c r="B111" s="11"/>
      <c r="C111" s="89" t="s">
        <v>73</v>
      </c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42"/>
      <c r="O111" s="142"/>
      <c r="P111" s="142"/>
      <c r="Q111" s="91"/>
      <c r="R111" s="92">
        <f>COUNTIF(N111:P111,"*p*")-(0.5*(COUNTIF(N111:P111,"*p-*")))</f>
        <v>0</v>
      </c>
      <c r="S111" s="93"/>
    </row>
    <row r="112" spans="1:19" s="52" customFormat="1" ht="15">
      <c r="A112" s="50"/>
      <c r="B112" s="51"/>
      <c r="C112" s="96" t="s">
        <v>62</v>
      </c>
      <c r="D112" s="97">
        <f>SUM(R108:R111)</f>
        <v>0</v>
      </c>
      <c r="E112" s="98"/>
      <c r="F112" s="98"/>
      <c r="G112" s="98"/>
      <c r="H112" s="98"/>
      <c r="I112" s="98"/>
      <c r="J112" s="98"/>
      <c r="K112" s="98"/>
      <c r="L112" s="98"/>
      <c r="M112" s="98"/>
      <c r="N112" s="99"/>
      <c r="O112" s="99"/>
      <c r="P112" s="99"/>
      <c r="Q112" s="100" t="s">
        <v>66</v>
      </c>
      <c r="R112" s="107">
        <f>IF(D114&gt;=0,IF(D114&lt;=35,1,IF(D114&lt;=41,2,(IF(D114&lt;=47,3,IF(D114&lt;=53,4,5))))),"")</f>
        <v>1</v>
      </c>
      <c r="S112" s="93"/>
    </row>
    <row r="113" spans="1:19" s="52" customFormat="1" ht="18.75" customHeight="1">
      <c r="A113" s="50"/>
      <c r="B113" s="51"/>
      <c r="C113" s="101" t="s">
        <v>63</v>
      </c>
      <c r="D113" s="102" t="s">
        <v>65</v>
      </c>
      <c r="E113" s="103" t="s">
        <v>69</v>
      </c>
      <c r="F113" s="103"/>
      <c r="G113" s="103"/>
      <c r="H113" s="103"/>
      <c r="I113" s="104">
        <v>1</v>
      </c>
      <c r="J113" s="104">
        <v>2</v>
      </c>
      <c r="K113" s="104">
        <v>3</v>
      </c>
      <c r="L113" s="104">
        <v>4</v>
      </c>
      <c r="M113" s="104">
        <v>5</v>
      </c>
      <c r="N113" s="105"/>
      <c r="O113" s="105"/>
      <c r="P113" s="105"/>
      <c r="Q113" s="106" t="s">
        <v>67</v>
      </c>
      <c r="R113" s="107" t="s">
        <v>140</v>
      </c>
      <c r="S113" s="108"/>
    </row>
    <row r="114" spans="1:19" s="66" customFormat="1" ht="21" customHeight="1" thickBot="1">
      <c r="A114" s="54"/>
      <c r="B114" s="55"/>
      <c r="C114" s="109" t="s">
        <v>64</v>
      </c>
      <c r="D114" s="110">
        <f>D112*5</f>
        <v>0</v>
      </c>
      <c r="E114" s="111" t="s">
        <v>70</v>
      </c>
      <c r="F114" s="111"/>
      <c r="G114" s="111"/>
      <c r="H114" s="111"/>
      <c r="I114" s="110" t="s">
        <v>164</v>
      </c>
      <c r="J114" s="110" t="s">
        <v>197</v>
      </c>
      <c r="K114" s="110" t="s">
        <v>166</v>
      </c>
      <c r="L114" s="110" t="s">
        <v>167</v>
      </c>
      <c r="M114" s="110" t="s">
        <v>168</v>
      </c>
      <c r="N114" s="112"/>
      <c r="O114" s="112"/>
      <c r="P114" s="112"/>
      <c r="Q114" s="113"/>
      <c r="R114" s="113" t="s">
        <v>68</v>
      </c>
      <c r="S114" s="114">
        <f>R112*1</f>
        <v>1</v>
      </c>
    </row>
    <row r="115" spans="1:19" s="45" customFormat="1" ht="30" customHeight="1">
      <c r="A115" s="7"/>
      <c r="B115" s="8"/>
      <c r="C115" s="115" t="s">
        <v>148</v>
      </c>
      <c r="D115" s="120"/>
      <c r="E115" s="116"/>
      <c r="F115" s="116"/>
      <c r="G115" s="116"/>
      <c r="H115" s="116"/>
      <c r="I115" s="116"/>
      <c r="J115" s="116"/>
      <c r="K115" s="116"/>
      <c r="L115" s="116"/>
      <c r="M115" s="116"/>
      <c r="N115" s="140"/>
      <c r="O115" s="140"/>
      <c r="P115" s="140"/>
      <c r="Q115" s="225" t="s">
        <v>160</v>
      </c>
      <c r="R115" s="226"/>
      <c r="S115" s="118"/>
    </row>
    <row r="116" spans="1:19" s="6" customFormat="1" ht="15" customHeight="1" thickBot="1">
      <c r="A116" s="58"/>
      <c r="B116" s="59"/>
      <c r="C116" s="89" t="s">
        <v>0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142"/>
      <c r="O116" s="142"/>
      <c r="P116" s="142"/>
      <c r="Q116" s="91"/>
      <c r="R116" s="92">
        <f>COUNTIF(N116:P116,"*p*")-(0.5*(COUNTIF(N116:P116,"*p-*")))</f>
        <v>0</v>
      </c>
      <c r="S116" s="93"/>
    </row>
    <row r="117" spans="1:19" s="52" customFormat="1" ht="15">
      <c r="A117" s="50"/>
      <c r="B117" s="51"/>
      <c r="C117" s="96" t="s">
        <v>62</v>
      </c>
      <c r="D117" s="97">
        <f>SUM(R116)</f>
        <v>0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99"/>
      <c r="P117" s="99"/>
      <c r="Q117" s="100" t="s">
        <v>66</v>
      </c>
      <c r="R117" s="107">
        <f>IF(D119&gt;=0,IF(D119&lt;=8,1,IF(D119&lt;=10,2,(IF(D119&lt;=11,3,IF(D119&lt;=13,4,5))))),"")</f>
        <v>1</v>
      </c>
      <c r="S117" s="93"/>
    </row>
    <row r="118" spans="1:19" s="52" customFormat="1" ht="18.75" customHeight="1">
      <c r="A118" s="50"/>
      <c r="B118" s="51"/>
      <c r="C118" s="101" t="s">
        <v>63</v>
      </c>
      <c r="D118" s="102" t="s">
        <v>65</v>
      </c>
      <c r="E118" s="103" t="s">
        <v>69</v>
      </c>
      <c r="F118" s="103"/>
      <c r="G118" s="103"/>
      <c r="H118" s="103"/>
      <c r="I118" s="104">
        <v>1</v>
      </c>
      <c r="J118" s="104">
        <v>2</v>
      </c>
      <c r="K118" s="104">
        <v>3</v>
      </c>
      <c r="L118" s="104">
        <v>4</v>
      </c>
      <c r="M118" s="104">
        <v>5</v>
      </c>
      <c r="N118" s="105"/>
      <c r="O118" s="105"/>
      <c r="P118" s="105"/>
      <c r="Q118" s="106" t="s">
        <v>67</v>
      </c>
      <c r="R118" s="107" t="s">
        <v>140</v>
      </c>
      <c r="S118" s="108"/>
    </row>
    <row r="119" spans="1:19" s="66" customFormat="1" ht="21" customHeight="1" thickBot="1">
      <c r="A119" s="54"/>
      <c r="B119" s="55"/>
      <c r="C119" s="109" t="s">
        <v>64</v>
      </c>
      <c r="D119" s="110">
        <f>D117*5</f>
        <v>0</v>
      </c>
      <c r="E119" s="111" t="s">
        <v>70</v>
      </c>
      <c r="F119" s="111"/>
      <c r="G119" s="111"/>
      <c r="H119" s="111"/>
      <c r="I119" s="110" t="s">
        <v>203</v>
      </c>
      <c r="J119" s="119" t="s">
        <v>204</v>
      </c>
      <c r="K119" s="119" t="s">
        <v>205</v>
      </c>
      <c r="L119" s="119" t="s">
        <v>206</v>
      </c>
      <c r="M119" s="119" t="s">
        <v>207</v>
      </c>
      <c r="N119" s="112"/>
      <c r="O119" s="112"/>
      <c r="P119" s="112"/>
      <c r="Q119" s="113"/>
      <c r="R119" s="113" t="s">
        <v>68</v>
      </c>
      <c r="S119" s="114">
        <f>R117*1</f>
        <v>1</v>
      </c>
    </row>
    <row r="120" spans="1:19" s="45" customFormat="1" ht="30" customHeight="1">
      <c r="A120" s="46"/>
      <c r="C120" s="115" t="s">
        <v>144</v>
      </c>
      <c r="D120" s="120"/>
      <c r="E120" s="116"/>
      <c r="F120" s="116"/>
      <c r="G120" s="116"/>
      <c r="H120" s="116"/>
      <c r="I120" s="116"/>
      <c r="J120" s="116"/>
      <c r="K120" s="116"/>
      <c r="L120" s="116"/>
      <c r="M120" s="116"/>
      <c r="N120" s="140"/>
      <c r="O120" s="140"/>
      <c r="P120" s="140"/>
      <c r="Q120" s="225" t="s">
        <v>160</v>
      </c>
      <c r="R120" s="226"/>
      <c r="S120" s="118"/>
    </row>
    <row r="121" spans="1:19" s="6" customFormat="1" ht="15">
      <c r="A121" s="5"/>
      <c r="C121" s="89" t="s">
        <v>1</v>
      </c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142"/>
      <c r="O121" s="142"/>
      <c r="P121" s="142"/>
      <c r="Q121" s="143"/>
      <c r="R121" s="144">
        <f>COUNTIF(N121:P121,"*p*")-(0.5*(COUNTIF(N121:P121,"*p-*")))</f>
        <v>0</v>
      </c>
      <c r="S121" s="93"/>
    </row>
    <row r="122" spans="1:19" s="6" customFormat="1" ht="15">
      <c r="A122" s="5"/>
      <c r="C122" s="89" t="s">
        <v>2</v>
      </c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42"/>
      <c r="O122" s="142"/>
      <c r="P122" s="142"/>
      <c r="Q122" s="143"/>
      <c r="R122" s="144">
        <f>COUNTIF(N122:P122,"*p*")-(0.5*(COUNTIF(N122:P122,"*p-*")))</f>
        <v>0</v>
      </c>
      <c r="S122" s="93"/>
    </row>
    <row r="123" spans="1:19" s="6" customFormat="1" ht="15">
      <c r="A123" s="10"/>
      <c r="B123" s="11"/>
      <c r="C123" s="89" t="s">
        <v>3</v>
      </c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42"/>
      <c r="O123" s="142"/>
      <c r="P123" s="142"/>
      <c r="Q123" s="143"/>
      <c r="R123" s="144">
        <f>COUNTIF(N123:P123,"*p*")-(0.5*(COUNTIF(N123:P123,"*p-*")))</f>
        <v>0</v>
      </c>
      <c r="S123" s="93"/>
    </row>
    <row r="124" spans="1:19" s="6" customFormat="1" ht="15">
      <c r="A124" s="10"/>
      <c r="B124" s="11"/>
      <c r="C124" s="89" t="s">
        <v>42</v>
      </c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42"/>
      <c r="O124" s="142"/>
      <c r="P124" s="142"/>
      <c r="Q124" s="143"/>
      <c r="R124" s="144">
        <f>COUNTIF(N124:P124,"*p*")-(0.5*(COUNTIF(N124:P124,"*p-*")))</f>
        <v>0</v>
      </c>
      <c r="S124" s="93"/>
    </row>
    <row r="125" spans="1:19" s="6" customFormat="1" ht="15" customHeight="1" thickBot="1">
      <c r="A125" s="58"/>
      <c r="B125" s="59"/>
      <c r="C125" s="89" t="s">
        <v>208</v>
      </c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42"/>
      <c r="O125" s="142"/>
      <c r="P125" s="142"/>
      <c r="Q125" s="143"/>
      <c r="R125" s="144">
        <f>COUNTIF(N125:P125,"*p*")-(0.5*(COUNTIF(N125:P125,"*p-*")))</f>
        <v>0</v>
      </c>
      <c r="S125" s="93"/>
    </row>
    <row r="126" spans="1:19" s="52" customFormat="1" ht="15">
      <c r="A126" s="50"/>
      <c r="B126" s="51"/>
      <c r="C126" s="96" t="s">
        <v>62</v>
      </c>
      <c r="D126" s="97">
        <f>SUM(R121:R125)</f>
        <v>0</v>
      </c>
      <c r="E126" s="98"/>
      <c r="F126" s="98"/>
      <c r="G126" s="98"/>
      <c r="H126" s="98"/>
      <c r="I126" s="98"/>
      <c r="J126" s="98"/>
      <c r="K126" s="98"/>
      <c r="L126" s="98"/>
      <c r="M126" s="98"/>
      <c r="N126" s="99"/>
      <c r="O126" s="99"/>
      <c r="P126" s="99"/>
      <c r="Q126" s="100" t="s">
        <v>66</v>
      </c>
      <c r="R126" s="107">
        <f>IF(D128&gt;=0,IF(D128&lt;=44,1,IF(D128&lt;=52,2,(IF(D128&lt;=59,3,IF(D128&lt;=67,4,5))))),"")</f>
        <v>1</v>
      </c>
      <c r="S126" s="93"/>
    </row>
    <row r="127" spans="1:19" s="52" customFormat="1" ht="18.75" customHeight="1">
      <c r="A127" s="50"/>
      <c r="B127" s="51"/>
      <c r="C127" s="101" t="s">
        <v>63</v>
      </c>
      <c r="D127" s="102" t="s">
        <v>65</v>
      </c>
      <c r="E127" s="103" t="s">
        <v>69</v>
      </c>
      <c r="F127" s="103"/>
      <c r="G127" s="103"/>
      <c r="H127" s="103"/>
      <c r="I127" s="104">
        <v>1</v>
      </c>
      <c r="J127" s="104">
        <v>2</v>
      </c>
      <c r="K127" s="104">
        <v>3</v>
      </c>
      <c r="L127" s="104">
        <v>4</v>
      </c>
      <c r="M127" s="104">
        <v>5</v>
      </c>
      <c r="N127" s="105"/>
      <c r="O127" s="105"/>
      <c r="P127" s="105"/>
      <c r="Q127" s="106" t="s">
        <v>67</v>
      </c>
      <c r="R127" s="107" t="s">
        <v>142</v>
      </c>
      <c r="S127" s="108"/>
    </row>
    <row r="128" spans="1:19" s="66" customFormat="1" ht="21" customHeight="1" thickBot="1">
      <c r="A128" s="54"/>
      <c r="B128" s="55"/>
      <c r="C128" s="109" t="s">
        <v>64</v>
      </c>
      <c r="D128" s="110">
        <f>D126*5</f>
        <v>0</v>
      </c>
      <c r="E128" s="111" t="s">
        <v>70</v>
      </c>
      <c r="F128" s="111"/>
      <c r="G128" s="111"/>
      <c r="H128" s="111"/>
      <c r="I128" s="110" t="s">
        <v>198</v>
      </c>
      <c r="J128" s="119" t="s">
        <v>199</v>
      </c>
      <c r="K128" s="119" t="s">
        <v>200</v>
      </c>
      <c r="L128" s="119" t="s">
        <v>201</v>
      </c>
      <c r="M128" s="119" t="s">
        <v>202</v>
      </c>
      <c r="N128" s="112"/>
      <c r="O128" s="112"/>
      <c r="P128" s="112"/>
      <c r="Q128" s="113"/>
      <c r="R128" s="113" t="s">
        <v>68</v>
      </c>
      <c r="S128" s="114">
        <f>R126*3</f>
        <v>3</v>
      </c>
    </row>
    <row r="129" spans="1:19" s="45" customFormat="1" ht="30" customHeight="1">
      <c r="A129" s="46"/>
      <c r="C129" s="115" t="s">
        <v>143</v>
      </c>
      <c r="D129" s="120"/>
      <c r="E129" s="116"/>
      <c r="F129" s="116"/>
      <c r="G129" s="116"/>
      <c r="H129" s="116"/>
      <c r="I129" s="116"/>
      <c r="J129" s="116"/>
      <c r="K129" s="116"/>
      <c r="L129" s="116"/>
      <c r="M129" s="116"/>
      <c r="N129" s="140"/>
      <c r="O129" s="140"/>
      <c r="P129" s="140"/>
      <c r="Q129" s="225" t="s">
        <v>160</v>
      </c>
      <c r="R129" s="226"/>
      <c r="S129" s="31"/>
    </row>
    <row r="130" spans="1:19" s="6" customFormat="1" ht="15">
      <c r="A130" s="5"/>
      <c r="C130" s="89" t="s">
        <v>71</v>
      </c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142"/>
      <c r="O130" s="142"/>
      <c r="P130" s="142"/>
      <c r="Q130" s="145"/>
      <c r="R130" s="144">
        <f>COUNTIF(N130:P130,"*p*")-(0.5*(COUNTIF(N130:P130,"*p-*")))</f>
        <v>0</v>
      </c>
      <c r="S130" s="93"/>
    </row>
    <row r="131" spans="1:19" s="52" customFormat="1" ht="15">
      <c r="A131" s="50"/>
      <c r="B131" s="51"/>
      <c r="C131" s="96" t="s">
        <v>62</v>
      </c>
      <c r="D131" s="97">
        <f>SUM(R130)</f>
        <v>0</v>
      </c>
      <c r="E131" s="98"/>
      <c r="F131" s="98"/>
      <c r="G131" s="98"/>
      <c r="H131" s="98"/>
      <c r="I131" s="98"/>
      <c r="J131" s="98"/>
      <c r="K131" s="98"/>
      <c r="L131" s="98"/>
      <c r="M131" s="98"/>
      <c r="N131" s="99"/>
      <c r="O131" s="99"/>
      <c r="P131" s="146"/>
      <c r="Q131" s="100" t="s">
        <v>66</v>
      </c>
      <c r="R131" s="107">
        <f>IF(D133&gt;=0,IF(D133&lt;=8,1,IF(D133&lt;=10,2,(IF(D133&lt;=11,3,IF(D133&lt;=13,4,5))))),"")</f>
        <v>1</v>
      </c>
      <c r="S131" s="93"/>
    </row>
    <row r="132" spans="1:19" s="52" customFormat="1" ht="18.75" customHeight="1">
      <c r="A132" s="50"/>
      <c r="B132" s="51"/>
      <c r="C132" s="101" t="s">
        <v>63</v>
      </c>
      <c r="D132" s="102" t="s">
        <v>65</v>
      </c>
      <c r="E132" s="103" t="s">
        <v>69</v>
      </c>
      <c r="F132" s="103"/>
      <c r="G132" s="103"/>
      <c r="H132" s="103"/>
      <c r="I132" s="104">
        <v>1</v>
      </c>
      <c r="J132" s="104">
        <v>2</v>
      </c>
      <c r="K132" s="104">
        <v>3</v>
      </c>
      <c r="L132" s="104">
        <v>4</v>
      </c>
      <c r="M132" s="104">
        <v>5</v>
      </c>
      <c r="N132" s="105"/>
      <c r="O132" s="105"/>
      <c r="P132" s="33"/>
      <c r="Q132" s="106" t="s">
        <v>67</v>
      </c>
      <c r="R132" s="107" t="s">
        <v>141</v>
      </c>
      <c r="S132" s="108"/>
    </row>
    <row r="133" spans="1:19" s="66" customFormat="1" ht="21" customHeight="1" thickBot="1">
      <c r="A133" s="54"/>
      <c r="B133" s="55"/>
      <c r="C133" s="109" t="s">
        <v>64</v>
      </c>
      <c r="D133" s="110">
        <f>D131*5</f>
        <v>0</v>
      </c>
      <c r="E133" s="111" t="s">
        <v>70</v>
      </c>
      <c r="F133" s="111"/>
      <c r="G133" s="111"/>
      <c r="H133" s="111"/>
      <c r="I133" s="110" t="s">
        <v>203</v>
      </c>
      <c r="J133" s="119" t="s">
        <v>204</v>
      </c>
      <c r="K133" s="119" t="s">
        <v>205</v>
      </c>
      <c r="L133" s="119" t="s">
        <v>206</v>
      </c>
      <c r="M133" s="119" t="s">
        <v>207</v>
      </c>
      <c r="N133" s="112"/>
      <c r="O133" s="112"/>
      <c r="P133" s="147"/>
      <c r="Q133" s="113"/>
      <c r="R133" s="113" t="s">
        <v>68</v>
      </c>
      <c r="S133" s="114">
        <f>R131*2</f>
        <v>2</v>
      </c>
    </row>
    <row r="134" spans="1:19" s="44" customFormat="1" ht="51.75" customHeight="1" thickBot="1">
      <c r="A134" s="67"/>
      <c r="C134" s="148"/>
      <c r="D134" s="149"/>
      <c r="E134" s="150"/>
      <c r="F134" s="150"/>
      <c r="G134" s="150"/>
      <c r="H134" s="150"/>
      <c r="I134" s="150"/>
      <c r="J134" s="150"/>
      <c r="K134" s="150"/>
      <c r="L134" s="150"/>
      <c r="M134" s="150"/>
      <c r="N134" s="151"/>
      <c r="O134" s="222" t="s">
        <v>72</v>
      </c>
      <c r="P134" s="222"/>
      <c r="Q134" s="222"/>
      <c r="R134" s="222"/>
      <c r="S134" s="152">
        <f>SUM(S133,S10,S29,S35,S47,S57,S63,S69,S76,S83,S91,S97,S106,S114,S119,S128)</f>
        <v>35</v>
      </c>
    </row>
    <row r="135" spans="1:19" s="34" customFormat="1" ht="23.25">
      <c r="A135" s="24"/>
      <c r="B135" s="1" t="s">
        <v>76</v>
      </c>
      <c r="C135" s="16" t="s">
        <v>139</v>
      </c>
      <c r="D135" s="35"/>
      <c r="E135" s="35"/>
      <c r="F135" s="35"/>
      <c r="G135" s="35"/>
      <c r="H135" s="35"/>
      <c r="I135" s="35"/>
      <c r="J135" s="35"/>
      <c r="K135" s="36"/>
      <c r="L135" s="36"/>
      <c r="M135" s="36"/>
      <c r="N135" s="36"/>
      <c r="O135" s="36"/>
      <c r="P135" s="36"/>
      <c r="Q135" s="36"/>
      <c r="R135" s="1"/>
      <c r="S135" s="31"/>
    </row>
    <row r="136" spans="1:19" s="47" customFormat="1" ht="30" customHeight="1">
      <c r="A136" s="7"/>
      <c r="B136" s="9"/>
      <c r="C136" s="153" t="s">
        <v>161</v>
      </c>
      <c r="D136" s="87"/>
      <c r="E136" s="87"/>
      <c r="F136" s="87"/>
      <c r="G136" s="87"/>
      <c r="H136" s="87"/>
      <c r="I136" s="87"/>
      <c r="J136" s="87"/>
      <c r="K136" s="154"/>
      <c r="L136" s="223"/>
      <c r="M136" s="224"/>
      <c r="N136" s="155"/>
      <c r="O136" s="155"/>
      <c r="P136" s="155"/>
      <c r="Q136" s="225" t="s">
        <v>160</v>
      </c>
      <c r="R136" s="226"/>
      <c r="S136" s="31"/>
    </row>
    <row r="137" spans="1:19" s="60" customFormat="1" ht="15">
      <c r="A137" s="10"/>
      <c r="B137" s="56"/>
      <c r="C137" s="198" t="s">
        <v>163</v>
      </c>
      <c r="D137" s="198"/>
      <c r="E137" s="198"/>
      <c r="F137" s="198"/>
      <c r="G137" s="198"/>
      <c r="H137" s="198"/>
      <c r="I137" s="198"/>
      <c r="J137" s="198"/>
      <c r="K137" s="198"/>
      <c r="L137" s="198"/>
      <c r="M137" s="244"/>
      <c r="N137" s="90"/>
      <c r="O137" s="90"/>
      <c r="P137" s="90"/>
      <c r="Q137" s="156"/>
      <c r="R137" s="157">
        <f aca="true" t="shared" si="3" ref="R137:R152">COUNTIF(N137:P137,"*p*")-(0.5*(COUNTIF(N137:P137,"*p-*")))</f>
        <v>0</v>
      </c>
      <c r="S137" s="31"/>
    </row>
    <row r="138" spans="1:19" s="60" customFormat="1" ht="15">
      <c r="A138" s="10"/>
      <c r="B138" s="56"/>
      <c r="C138" s="198" t="s">
        <v>209</v>
      </c>
      <c r="D138" s="198"/>
      <c r="E138" s="198"/>
      <c r="F138" s="198"/>
      <c r="G138" s="198"/>
      <c r="H138" s="198"/>
      <c r="I138" s="198"/>
      <c r="J138" s="198"/>
      <c r="K138" s="198"/>
      <c r="L138" s="198"/>
      <c r="M138" s="244"/>
      <c r="N138" s="90"/>
      <c r="O138" s="90"/>
      <c r="P138" s="90"/>
      <c r="Q138" s="158"/>
      <c r="R138" s="159">
        <f t="shared" si="3"/>
        <v>0</v>
      </c>
      <c r="S138" s="31"/>
    </row>
    <row r="139" spans="1:19" s="60" customFormat="1" ht="15">
      <c r="A139" s="10"/>
      <c r="B139" s="56"/>
      <c r="C139" s="198" t="s">
        <v>210</v>
      </c>
      <c r="D139" s="198"/>
      <c r="E139" s="198"/>
      <c r="F139" s="198"/>
      <c r="G139" s="198"/>
      <c r="H139" s="198"/>
      <c r="I139" s="198"/>
      <c r="J139" s="198"/>
      <c r="K139" s="198"/>
      <c r="L139" s="198"/>
      <c r="M139" s="244"/>
      <c r="N139" s="90"/>
      <c r="O139" s="90"/>
      <c r="P139" s="90"/>
      <c r="Q139" s="158"/>
      <c r="R139" s="159">
        <f t="shared" si="3"/>
        <v>0</v>
      </c>
      <c r="S139" s="31"/>
    </row>
    <row r="140" spans="1:19" s="60" customFormat="1" ht="15">
      <c r="A140" s="10"/>
      <c r="B140" s="56"/>
      <c r="C140" s="198" t="s">
        <v>211</v>
      </c>
      <c r="D140" s="198"/>
      <c r="E140" s="198"/>
      <c r="F140" s="198"/>
      <c r="G140" s="198"/>
      <c r="H140" s="198"/>
      <c r="I140" s="198"/>
      <c r="J140" s="198"/>
      <c r="K140" s="198"/>
      <c r="L140" s="198"/>
      <c r="M140" s="244"/>
      <c r="N140" s="90"/>
      <c r="O140" s="90"/>
      <c r="P140" s="90"/>
      <c r="Q140" s="158"/>
      <c r="R140" s="159">
        <f t="shared" si="3"/>
        <v>0</v>
      </c>
      <c r="S140" s="31"/>
    </row>
    <row r="141" spans="1:19" s="60" customFormat="1" ht="15">
      <c r="A141" s="10"/>
      <c r="B141" s="56"/>
      <c r="C141" s="198" t="s">
        <v>212</v>
      </c>
      <c r="D141" s="198"/>
      <c r="E141" s="198"/>
      <c r="F141" s="198"/>
      <c r="G141" s="198"/>
      <c r="H141" s="198"/>
      <c r="I141" s="198"/>
      <c r="J141" s="198"/>
      <c r="K141" s="198"/>
      <c r="L141" s="198"/>
      <c r="M141" s="244"/>
      <c r="N141" s="90"/>
      <c r="O141" s="90"/>
      <c r="P141" s="90"/>
      <c r="Q141" s="158"/>
      <c r="R141" s="159">
        <f t="shared" si="3"/>
        <v>0</v>
      </c>
      <c r="S141" s="31"/>
    </row>
    <row r="142" spans="1:19" s="60" customFormat="1" ht="15">
      <c r="A142" s="10"/>
      <c r="B142" s="56"/>
      <c r="C142" s="198" t="s">
        <v>213</v>
      </c>
      <c r="D142" s="198"/>
      <c r="E142" s="198"/>
      <c r="F142" s="198"/>
      <c r="G142" s="198"/>
      <c r="H142" s="198"/>
      <c r="I142" s="198"/>
      <c r="J142" s="198"/>
      <c r="K142" s="198"/>
      <c r="L142" s="198"/>
      <c r="M142" s="244"/>
      <c r="N142" s="90"/>
      <c r="O142" s="90"/>
      <c r="P142" s="90"/>
      <c r="Q142" s="158"/>
      <c r="R142" s="159">
        <f t="shared" si="3"/>
        <v>0</v>
      </c>
      <c r="S142" s="31"/>
    </row>
    <row r="143" spans="1:19" s="60" customFormat="1" ht="15">
      <c r="A143" s="10"/>
      <c r="B143" s="56"/>
      <c r="C143" s="198" t="s">
        <v>214</v>
      </c>
      <c r="D143" s="198"/>
      <c r="E143" s="198"/>
      <c r="F143" s="198"/>
      <c r="G143" s="198"/>
      <c r="H143" s="198"/>
      <c r="I143" s="198"/>
      <c r="J143" s="198"/>
      <c r="K143" s="198"/>
      <c r="L143" s="198"/>
      <c r="M143" s="244"/>
      <c r="N143" s="90"/>
      <c r="O143" s="90"/>
      <c r="P143" s="90"/>
      <c r="Q143" s="158"/>
      <c r="R143" s="159">
        <f t="shared" si="3"/>
        <v>0</v>
      </c>
      <c r="S143" s="31"/>
    </row>
    <row r="144" spans="1:19" s="60" customFormat="1" ht="15">
      <c r="A144" s="10"/>
      <c r="B144" s="56"/>
      <c r="C144" s="198" t="s">
        <v>215</v>
      </c>
      <c r="D144" s="198"/>
      <c r="E144" s="198"/>
      <c r="F144" s="198"/>
      <c r="G144" s="198"/>
      <c r="H144" s="198"/>
      <c r="I144" s="198"/>
      <c r="J144" s="198"/>
      <c r="K144" s="198"/>
      <c r="L144" s="198"/>
      <c r="M144" s="244"/>
      <c r="N144" s="90"/>
      <c r="O144" s="90"/>
      <c r="P144" s="90"/>
      <c r="Q144" s="158"/>
      <c r="R144" s="159">
        <f t="shared" si="3"/>
        <v>0</v>
      </c>
      <c r="S144" s="31"/>
    </row>
    <row r="145" spans="1:19" s="60" customFormat="1" ht="15">
      <c r="A145" s="10"/>
      <c r="B145" s="56"/>
      <c r="C145" s="198" t="s">
        <v>216</v>
      </c>
      <c r="D145" s="198"/>
      <c r="E145" s="198"/>
      <c r="F145" s="198"/>
      <c r="G145" s="198"/>
      <c r="H145" s="198"/>
      <c r="I145" s="198"/>
      <c r="J145" s="198"/>
      <c r="K145" s="198"/>
      <c r="L145" s="198"/>
      <c r="M145" s="244"/>
      <c r="N145" s="90"/>
      <c r="O145" s="90"/>
      <c r="P145" s="90"/>
      <c r="Q145" s="158"/>
      <c r="R145" s="159">
        <f t="shared" si="3"/>
        <v>0</v>
      </c>
      <c r="S145" s="31"/>
    </row>
    <row r="146" spans="1:19" s="60" customFormat="1" ht="15">
      <c r="A146" s="10"/>
      <c r="B146" s="56"/>
      <c r="C146" s="198" t="s">
        <v>217</v>
      </c>
      <c r="D146" s="198"/>
      <c r="E146" s="198"/>
      <c r="F146" s="198"/>
      <c r="G146" s="198"/>
      <c r="H146" s="198"/>
      <c r="I146" s="198"/>
      <c r="J146" s="198"/>
      <c r="K146" s="198"/>
      <c r="L146" s="198"/>
      <c r="M146" s="244"/>
      <c r="N146" s="90"/>
      <c r="O146" s="90"/>
      <c r="P146" s="90"/>
      <c r="Q146" s="158"/>
      <c r="R146" s="159">
        <f t="shared" si="3"/>
        <v>0</v>
      </c>
      <c r="S146" s="31"/>
    </row>
    <row r="147" spans="1:19" s="60" customFormat="1" ht="15">
      <c r="A147" s="10"/>
      <c r="B147" s="56"/>
      <c r="C147" s="198" t="s">
        <v>218</v>
      </c>
      <c r="D147" s="198"/>
      <c r="E147" s="198"/>
      <c r="F147" s="198"/>
      <c r="G147" s="198"/>
      <c r="H147" s="198"/>
      <c r="I147" s="198"/>
      <c r="J147" s="198"/>
      <c r="K147" s="198"/>
      <c r="L147" s="198"/>
      <c r="M147" s="244"/>
      <c r="N147" s="90"/>
      <c r="O147" s="90"/>
      <c r="P147" s="90"/>
      <c r="Q147" s="160"/>
      <c r="R147" s="161">
        <f t="shared" si="3"/>
        <v>0</v>
      </c>
      <c r="S147" s="31"/>
    </row>
    <row r="148" spans="1:19" s="60" customFormat="1" ht="15">
      <c r="A148" s="10"/>
      <c r="B148" s="56"/>
      <c r="C148" s="198" t="s">
        <v>219</v>
      </c>
      <c r="D148" s="198"/>
      <c r="E148" s="198"/>
      <c r="F148" s="198"/>
      <c r="G148" s="198"/>
      <c r="H148" s="198"/>
      <c r="I148" s="198"/>
      <c r="J148" s="198"/>
      <c r="K148" s="198"/>
      <c r="L148" s="198"/>
      <c r="M148" s="244"/>
      <c r="N148" s="90"/>
      <c r="O148" s="90"/>
      <c r="P148" s="90"/>
      <c r="Q148" s="158"/>
      <c r="R148" s="159">
        <f t="shared" si="3"/>
        <v>0</v>
      </c>
      <c r="S148" s="31"/>
    </row>
    <row r="149" spans="1:19" s="60" customFormat="1" ht="15">
      <c r="A149" s="10"/>
      <c r="B149" s="56"/>
      <c r="C149" s="198" t="s">
        <v>220</v>
      </c>
      <c r="D149" s="198"/>
      <c r="E149" s="198"/>
      <c r="F149" s="198"/>
      <c r="G149" s="198"/>
      <c r="H149" s="198"/>
      <c r="I149" s="198"/>
      <c r="J149" s="198"/>
      <c r="K149" s="198"/>
      <c r="L149" s="198"/>
      <c r="M149" s="244"/>
      <c r="N149" s="90"/>
      <c r="O149" s="90"/>
      <c r="P149" s="90"/>
      <c r="Q149" s="158"/>
      <c r="R149" s="159">
        <f t="shared" si="3"/>
        <v>0</v>
      </c>
      <c r="S149" s="31"/>
    </row>
    <row r="150" spans="1:19" s="60" customFormat="1" ht="15">
      <c r="A150" s="10"/>
      <c r="B150" s="56"/>
      <c r="C150" s="198" t="s">
        <v>221</v>
      </c>
      <c r="D150" s="198"/>
      <c r="E150" s="198"/>
      <c r="F150" s="198"/>
      <c r="G150" s="198"/>
      <c r="H150" s="198"/>
      <c r="I150" s="198"/>
      <c r="J150" s="198"/>
      <c r="K150" s="198"/>
      <c r="L150" s="198"/>
      <c r="M150" s="244"/>
      <c r="N150" s="90"/>
      <c r="O150" s="90"/>
      <c r="P150" s="90"/>
      <c r="Q150" s="158"/>
      <c r="R150" s="159">
        <f t="shared" si="3"/>
        <v>0</v>
      </c>
      <c r="S150" s="31"/>
    </row>
    <row r="151" spans="1:19" s="53" customFormat="1" ht="15">
      <c r="A151" s="50"/>
      <c r="B151" s="51"/>
      <c r="C151" s="198" t="s">
        <v>222</v>
      </c>
      <c r="D151" s="198"/>
      <c r="E151" s="198"/>
      <c r="F151" s="198"/>
      <c r="G151" s="198"/>
      <c r="H151" s="198"/>
      <c r="I151" s="198"/>
      <c r="J151" s="198"/>
      <c r="K151" s="198"/>
      <c r="L151" s="198"/>
      <c r="M151" s="244"/>
      <c r="N151" s="90"/>
      <c r="O151" s="90"/>
      <c r="P151" s="90"/>
      <c r="Q151" s="158"/>
      <c r="R151" s="159">
        <f t="shared" si="3"/>
        <v>0</v>
      </c>
      <c r="S151" s="31"/>
    </row>
    <row r="152" spans="1:19" s="53" customFormat="1" ht="15">
      <c r="A152" s="50"/>
      <c r="B152" s="51"/>
      <c r="C152" s="198" t="s">
        <v>223</v>
      </c>
      <c r="D152" s="198"/>
      <c r="E152" s="198"/>
      <c r="F152" s="198"/>
      <c r="G152" s="198"/>
      <c r="H152" s="198"/>
      <c r="I152" s="198"/>
      <c r="J152" s="198"/>
      <c r="K152" s="198"/>
      <c r="L152" s="198"/>
      <c r="M152" s="244"/>
      <c r="N152" s="90"/>
      <c r="O152" s="90"/>
      <c r="P152" s="90"/>
      <c r="Q152" s="162"/>
      <c r="R152" s="163">
        <f t="shared" si="3"/>
        <v>0</v>
      </c>
      <c r="S152" s="31"/>
    </row>
    <row r="153" spans="1:19" s="66" customFormat="1" ht="16.5" thickBot="1">
      <c r="A153" s="54"/>
      <c r="B153" s="55"/>
      <c r="C153" s="164" t="s">
        <v>62</v>
      </c>
      <c r="D153" s="1">
        <f>SUM(R137:R152)</f>
        <v>0</v>
      </c>
      <c r="E153" s="1"/>
      <c r="F153" s="1"/>
      <c r="G153" s="1"/>
      <c r="H153" s="1"/>
      <c r="I153" s="165"/>
      <c r="J153" s="165"/>
      <c r="K153" s="165"/>
      <c r="L153" s="165"/>
      <c r="M153" s="165"/>
      <c r="N153" s="165"/>
      <c r="O153" s="166"/>
      <c r="P153" s="232" t="s">
        <v>77</v>
      </c>
      <c r="Q153" s="232"/>
      <c r="R153" s="166">
        <f>IF(D155&gt;=0,IF(D155&lt;=143,1,IF(D155&lt;=167,2,(IF(D155&lt;=191,3,IF(D155&lt;=215,4,5))))),"")</f>
        <v>1</v>
      </c>
      <c r="S153" s="31"/>
    </row>
    <row r="154" spans="1:19" s="47" customFormat="1" ht="30" customHeight="1" thickBot="1">
      <c r="A154" s="7"/>
      <c r="B154" s="9"/>
      <c r="C154" s="164" t="s">
        <v>63</v>
      </c>
      <c r="D154" s="167" t="s">
        <v>78</v>
      </c>
      <c r="E154" s="1"/>
      <c r="F154" s="168" t="s">
        <v>69</v>
      </c>
      <c r="G154" s="168"/>
      <c r="H154" s="168"/>
      <c r="I154" s="104">
        <v>1</v>
      </c>
      <c r="J154" s="104">
        <v>2</v>
      </c>
      <c r="K154" s="104">
        <v>3</v>
      </c>
      <c r="L154" s="104">
        <v>4</v>
      </c>
      <c r="M154" s="104">
        <v>5</v>
      </c>
      <c r="N154" s="169"/>
      <c r="O154" s="170"/>
      <c r="P154" s="231" t="s">
        <v>67</v>
      </c>
      <c r="Q154" s="231"/>
      <c r="R154" s="171" t="s">
        <v>79</v>
      </c>
      <c r="S154" s="31"/>
    </row>
    <row r="155" spans="1:19" s="60" customFormat="1" ht="24" thickBot="1">
      <c r="A155" s="10"/>
      <c r="B155" s="56"/>
      <c r="C155" s="172" t="s">
        <v>64</v>
      </c>
      <c r="D155" s="149">
        <f>D153*5</f>
        <v>0</v>
      </c>
      <c r="E155" s="150"/>
      <c r="F155" s="149" t="s">
        <v>70</v>
      </c>
      <c r="G155" s="149"/>
      <c r="H155" s="149"/>
      <c r="I155" s="110" t="s">
        <v>224</v>
      </c>
      <c r="J155" s="110" t="s">
        <v>225</v>
      </c>
      <c r="K155" s="110" t="s">
        <v>226</v>
      </c>
      <c r="L155" s="110" t="s">
        <v>227</v>
      </c>
      <c r="M155" s="110" t="s">
        <v>228</v>
      </c>
      <c r="N155" s="173"/>
      <c r="O155" s="173"/>
      <c r="P155" s="173"/>
      <c r="Q155" s="229" t="s">
        <v>68</v>
      </c>
      <c r="R155" s="229"/>
      <c r="S155" s="174">
        <f>R153*4</f>
        <v>4</v>
      </c>
    </row>
    <row r="156" spans="1:19" s="60" customFormat="1" ht="15">
      <c r="A156" s="10"/>
      <c r="B156" s="56"/>
      <c r="C156" s="120" t="s">
        <v>80</v>
      </c>
      <c r="D156" s="116"/>
      <c r="E156" s="116"/>
      <c r="F156" s="116"/>
      <c r="G156" s="116"/>
      <c r="H156" s="116"/>
      <c r="I156" s="116"/>
      <c r="J156" s="116"/>
      <c r="K156" s="175"/>
      <c r="L156" s="175"/>
      <c r="M156" s="175"/>
      <c r="N156" s="176"/>
      <c r="O156" s="176"/>
      <c r="P156" s="176"/>
      <c r="Q156" s="227" t="s">
        <v>160</v>
      </c>
      <c r="R156" s="228"/>
      <c r="S156" s="31"/>
    </row>
    <row r="157" spans="1:19" s="60" customFormat="1" ht="15">
      <c r="A157" s="10"/>
      <c r="B157" s="56"/>
      <c r="C157" s="198" t="s">
        <v>229</v>
      </c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90"/>
      <c r="O157" s="90"/>
      <c r="P157" s="90"/>
      <c r="Q157" s="177"/>
      <c r="R157" s="157">
        <f aca="true" t="shared" si="4" ref="R157:R164">COUNTIF(N157:P157,"*p*")-(0.5*(COUNTIF(N157:P157,"*p-*")))</f>
        <v>0</v>
      </c>
      <c r="S157" s="31"/>
    </row>
    <row r="158" spans="1:19" s="60" customFormat="1" ht="15">
      <c r="A158" s="10"/>
      <c r="B158" s="56"/>
      <c r="C158" s="198" t="s">
        <v>81</v>
      </c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90"/>
      <c r="O158" s="90"/>
      <c r="P158" s="90"/>
      <c r="Q158" s="178"/>
      <c r="R158" s="159">
        <f t="shared" si="4"/>
        <v>0</v>
      </c>
      <c r="S158" s="31"/>
    </row>
    <row r="159" spans="1:19" s="60" customFormat="1" ht="15">
      <c r="A159" s="10"/>
      <c r="B159" s="56"/>
      <c r="C159" s="198" t="s">
        <v>230</v>
      </c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90"/>
      <c r="O159" s="90"/>
      <c r="P159" s="90"/>
      <c r="Q159" s="178"/>
      <c r="R159" s="159">
        <f t="shared" si="4"/>
        <v>0</v>
      </c>
      <c r="S159" s="31"/>
    </row>
    <row r="160" spans="1:19" s="60" customFormat="1" ht="15">
      <c r="A160" s="10"/>
      <c r="B160" s="56"/>
      <c r="C160" s="198" t="s">
        <v>231</v>
      </c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90"/>
      <c r="O160" s="90"/>
      <c r="P160" s="90"/>
      <c r="Q160" s="178"/>
      <c r="R160" s="159">
        <f t="shared" si="4"/>
        <v>0</v>
      </c>
      <c r="S160" s="31"/>
    </row>
    <row r="161" spans="1:19" s="60" customFormat="1" ht="15">
      <c r="A161" s="10"/>
      <c r="B161" s="56"/>
      <c r="C161" s="198" t="s">
        <v>232</v>
      </c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90"/>
      <c r="O161" s="90"/>
      <c r="P161" s="90"/>
      <c r="Q161" s="178"/>
      <c r="R161" s="159">
        <f t="shared" si="4"/>
        <v>0</v>
      </c>
      <c r="S161" s="31"/>
    </row>
    <row r="162" spans="1:19" s="53" customFormat="1" ht="15">
      <c r="A162" s="50"/>
      <c r="B162" s="51"/>
      <c r="C162" s="198" t="s">
        <v>233</v>
      </c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90"/>
      <c r="O162" s="90"/>
      <c r="P162" s="90"/>
      <c r="Q162" s="178"/>
      <c r="R162" s="159">
        <f t="shared" si="4"/>
        <v>0</v>
      </c>
      <c r="S162" s="31"/>
    </row>
    <row r="163" spans="1:19" s="53" customFormat="1" ht="15">
      <c r="A163" s="50"/>
      <c r="B163" s="51"/>
      <c r="C163" s="198" t="s">
        <v>234</v>
      </c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90"/>
      <c r="O163" s="90"/>
      <c r="P163" s="90"/>
      <c r="Q163" s="178"/>
      <c r="R163" s="159">
        <f t="shared" si="4"/>
        <v>0</v>
      </c>
      <c r="S163" s="31"/>
    </row>
    <row r="164" spans="1:19" s="66" customFormat="1" ht="15.75" thickBot="1">
      <c r="A164" s="54"/>
      <c r="B164" s="55"/>
      <c r="C164" s="198" t="s">
        <v>235</v>
      </c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90"/>
      <c r="O164" s="90"/>
      <c r="P164" s="90"/>
      <c r="Q164" s="179"/>
      <c r="R164" s="163">
        <f t="shared" si="4"/>
        <v>0</v>
      </c>
      <c r="S164" s="31"/>
    </row>
    <row r="165" spans="1:19" s="47" customFormat="1" ht="30" customHeight="1">
      <c r="A165" s="7"/>
      <c r="B165" s="9"/>
      <c r="C165" s="164" t="s">
        <v>62</v>
      </c>
      <c r="D165" s="1">
        <f>SUM(R157:R164)</f>
        <v>0</v>
      </c>
      <c r="E165" s="1"/>
      <c r="F165" s="1"/>
      <c r="G165" s="1"/>
      <c r="H165" s="1"/>
      <c r="I165" s="165"/>
      <c r="J165" s="165"/>
      <c r="K165" s="165"/>
      <c r="L165" s="165"/>
      <c r="M165" s="165"/>
      <c r="N165" s="34"/>
      <c r="O165" s="166"/>
      <c r="P165" s="232" t="s">
        <v>82</v>
      </c>
      <c r="Q165" s="231"/>
      <c r="R165" s="166">
        <f>IF(D167&gt;=0,IF(D167&lt;=71,1,IF(D167&lt;=83,2,(IF(D167&lt;=95,3,IF(D167&lt;=107,4,5))))),"")</f>
        <v>1</v>
      </c>
      <c r="S165" s="31"/>
    </row>
    <row r="166" spans="1:19" s="60" customFormat="1" ht="16.5" thickBot="1">
      <c r="A166" s="10"/>
      <c r="B166" s="56"/>
      <c r="C166" s="164" t="s">
        <v>63</v>
      </c>
      <c r="D166" s="167" t="s">
        <v>78</v>
      </c>
      <c r="E166" s="1"/>
      <c r="F166" s="168" t="s">
        <v>69</v>
      </c>
      <c r="G166" s="168"/>
      <c r="H166" s="168"/>
      <c r="I166" s="104">
        <v>1</v>
      </c>
      <c r="J166" s="104">
        <v>2</v>
      </c>
      <c r="K166" s="104">
        <v>3</v>
      </c>
      <c r="L166" s="104">
        <v>4</v>
      </c>
      <c r="M166" s="104">
        <v>5</v>
      </c>
      <c r="N166" s="34"/>
      <c r="O166" s="170"/>
      <c r="P166" s="231" t="s">
        <v>67</v>
      </c>
      <c r="Q166" s="231"/>
      <c r="R166" s="171" t="s">
        <v>83</v>
      </c>
      <c r="S166" s="31"/>
    </row>
    <row r="167" spans="1:19" s="60" customFormat="1" ht="24" thickBot="1">
      <c r="A167" s="10"/>
      <c r="B167" s="56"/>
      <c r="C167" s="172" t="s">
        <v>64</v>
      </c>
      <c r="D167" s="149">
        <f>D165*5</f>
        <v>0</v>
      </c>
      <c r="E167" s="150"/>
      <c r="F167" s="149" t="s">
        <v>70</v>
      </c>
      <c r="G167" s="149"/>
      <c r="H167" s="149"/>
      <c r="I167" s="110" t="s">
        <v>181</v>
      </c>
      <c r="J167" s="110" t="s">
        <v>182</v>
      </c>
      <c r="K167" s="110" t="s">
        <v>183</v>
      </c>
      <c r="L167" s="110" t="s">
        <v>184</v>
      </c>
      <c r="M167" s="110" t="s">
        <v>185</v>
      </c>
      <c r="N167" s="180"/>
      <c r="O167" s="173"/>
      <c r="P167" s="173"/>
      <c r="Q167" s="229" t="s">
        <v>68</v>
      </c>
      <c r="R167" s="229"/>
      <c r="S167" s="174">
        <f>R165*5</f>
        <v>5</v>
      </c>
    </row>
    <row r="168" spans="1:19" s="60" customFormat="1" ht="15">
      <c r="A168" s="10"/>
      <c r="B168" s="56"/>
      <c r="C168" s="120" t="s">
        <v>84</v>
      </c>
      <c r="D168" s="116"/>
      <c r="E168" s="116"/>
      <c r="F168" s="116"/>
      <c r="G168" s="116"/>
      <c r="H168" s="116"/>
      <c r="I168" s="116"/>
      <c r="J168" s="116"/>
      <c r="K168" s="175"/>
      <c r="L168" s="175"/>
      <c r="M168" s="175"/>
      <c r="N168" s="176"/>
      <c r="O168" s="176"/>
      <c r="P168" s="176"/>
      <c r="Q168" s="227" t="s">
        <v>160</v>
      </c>
      <c r="R168" s="228"/>
      <c r="S168" s="31"/>
    </row>
    <row r="169" spans="1:19" s="60" customFormat="1" ht="15">
      <c r="A169" s="10"/>
      <c r="B169" s="56"/>
      <c r="C169" s="198" t="s">
        <v>85</v>
      </c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90"/>
      <c r="O169" s="90"/>
      <c r="P169" s="90"/>
      <c r="Q169" s="181"/>
      <c r="R169" s="157">
        <f aca="true" t="shared" si="5" ref="R169:R180">COUNTIF(N169:P169,"*p*")-(0.5*(COUNTIF(N169:P169,"*p-*")))</f>
        <v>0</v>
      </c>
      <c r="S169" s="31"/>
    </row>
    <row r="170" spans="1:19" s="60" customFormat="1" ht="15">
      <c r="A170" s="10"/>
      <c r="B170" s="56"/>
      <c r="C170" s="198" t="s">
        <v>86</v>
      </c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90"/>
      <c r="O170" s="90"/>
      <c r="P170" s="90"/>
      <c r="Q170" s="182"/>
      <c r="R170" s="159">
        <f t="shared" si="5"/>
        <v>0</v>
      </c>
      <c r="S170" s="31"/>
    </row>
    <row r="171" spans="1:19" s="60" customFormat="1" ht="15">
      <c r="A171" s="10"/>
      <c r="B171" s="56"/>
      <c r="C171" s="198" t="s">
        <v>87</v>
      </c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90"/>
      <c r="O171" s="90"/>
      <c r="P171" s="90"/>
      <c r="Q171" s="183"/>
      <c r="R171" s="159">
        <f t="shared" si="5"/>
        <v>0</v>
      </c>
      <c r="S171" s="31"/>
    </row>
    <row r="172" spans="1:19" s="60" customFormat="1" ht="15">
      <c r="A172" s="10"/>
      <c r="B172" s="56"/>
      <c r="C172" s="198" t="s">
        <v>88</v>
      </c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90"/>
      <c r="O172" s="90"/>
      <c r="P172" s="90"/>
      <c r="Q172" s="182"/>
      <c r="R172" s="159">
        <f t="shared" si="5"/>
        <v>0</v>
      </c>
      <c r="S172" s="31"/>
    </row>
    <row r="173" spans="1:19" s="60" customFormat="1" ht="15">
      <c r="A173" s="10"/>
      <c r="B173" s="56"/>
      <c r="C173" s="198" t="s">
        <v>89</v>
      </c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90"/>
      <c r="O173" s="90"/>
      <c r="P173" s="90"/>
      <c r="Q173" s="182"/>
      <c r="R173" s="159">
        <f t="shared" si="5"/>
        <v>0</v>
      </c>
      <c r="S173" s="31"/>
    </row>
    <row r="174" spans="1:19" s="60" customFormat="1" ht="15">
      <c r="A174" s="10"/>
      <c r="B174" s="56"/>
      <c r="C174" s="198" t="s">
        <v>236</v>
      </c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90"/>
      <c r="O174" s="90"/>
      <c r="P174" s="90"/>
      <c r="Q174" s="182"/>
      <c r="R174" s="159">
        <f t="shared" si="5"/>
        <v>0</v>
      </c>
      <c r="S174" s="31"/>
    </row>
    <row r="175" spans="1:19" s="60" customFormat="1" ht="15">
      <c r="A175" s="10"/>
      <c r="B175" s="56"/>
      <c r="C175" s="198" t="s">
        <v>90</v>
      </c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90"/>
      <c r="O175" s="90"/>
      <c r="P175" s="90"/>
      <c r="Q175" s="182"/>
      <c r="R175" s="159">
        <f t="shared" si="5"/>
        <v>0</v>
      </c>
      <c r="S175" s="31"/>
    </row>
    <row r="176" spans="1:19" s="53" customFormat="1" ht="15">
      <c r="A176" s="50"/>
      <c r="B176" s="51"/>
      <c r="C176" s="198" t="s">
        <v>91</v>
      </c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90"/>
      <c r="O176" s="90"/>
      <c r="P176" s="90"/>
      <c r="Q176" s="182"/>
      <c r="R176" s="159">
        <f t="shared" si="5"/>
        <v>0</v>
      </c>
      <c r="S176" s="31"/>
    </row>
    <row r="177" spans="1:19" s="53" customFormat="1" ht="15">
      <c r="A177" s="50"/>
      <c r="B177" s="51"/>
      <c r="C177" s="198" t="s">
        <v>237</v>
      </c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90"/>
      <c r="O177" s="90"/>
      <c r="P177" s="90"/>
      <c r="Q177" s="182"/>
      <c r="R177" s="159">
        <f t="shared" si="5"/>
        <v>0</v>
      </c>
      <c r="S177" s="31"/>
    </row>
    <row r="178" spans="1:19" s="66" customFormat="1" ht="15.75" thickBot="1">
      <c r="A178" s="54"/>
      <c r="B178" s="55"/>
      <c r="C178" s="198" t="s">
        <v>238</v>
      </c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90"/>
      <c r="O178" s="90"/>
      <c r="P178" s="90"/>
      <c r="Q178" s="182"/>
      <c r="R178" s="159">
        <f t="shared" si="5"/>
        <v>0</v>
      </c>
      <c r="S178" s="31"/>
    </row>
    <row r="179" spans="1:19" s="47" customFormat="1" ht="30" customHeight="1">
      <c r="A179" s="7"/>
      <c r="B179" s="9"/>
      <c r="C179" s="198" t="s">
        <v>239</v>
      </c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90"/>
      <c r="O179" s="90"/>
      <c r="P179" s="90"/>
      <c r="Q179" s="182"/>
      <c r="R179" s="159">
        <f t="shared" si="5"/>
        <v>0</v>
      </c>
      <c r="S179" s="31"/>
    </row>
    <row r="180" spans="1:19" s="60" customFormat="1" ht="15">
      <c r="A180" s="10"/>
      <c r="B180" s="56"/>
      <c r="C180" s="198" t="s">
        <v>240</v>
      </c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90"/>
      <c r="O180" s="90"/>
      <c r="P180" s="90"/>
      <c r="Q180" s="184"/>
      <c r="R180" s="163">
        <f t="shared" si="5"/>
        <v>0</v>
      </c>
      <c r="S180" s="31"/>
    </row>
    <row r="181" spans="1:19" s="60" customFormat="1" ht="15.75">
      <c r="A181" s="10"/>
      <c r="B181" s="56"/>
      <c r="C181" s="164" t="s">
        <v>62</v>
      </c>
      <c r="D181" s="1">
        <f>SUM(R169:R180)</f>
        <v>0</v>
      </c>
      <c r="E181" s="1"/>
      <c r="F181" s="1"/>
      <c r="G181" s="1"/>
      <c r="H181" s="1"/>
      <c r="I181" s="165"/>
      <c r="J181" s="165"/>
      <c r="K181" s="165"/>
      <c r="L181" s="165"/>
      <c r="M181" s="165"/>
      <c r="N181" s="34"/>
      <c r="O181" s="166"/>
      <c r="P181" s="232" t="s">
        <v>92</v>
      </c>
      <c r="Q181" s="231"/>
      <c r="R181" s="166">
        <f>IF(D183&gt;=0,IF(D183&lt;=107,1,IF(D183&lt;=125,2,(IF(D183&lt;=143,3,IF(D183&lt;=161,4,5))))),"")</f>
        <v>1</v>
      </c>
      <c r="S181" s="31"/>
    </row>
    <row r="182" spans="1:19" s="60" customFormat="1" ht="16.5" thickBot="1">
      <c r="A182" s="10"/>
      <c r="B182" s="56"/>
      <c r="C182" s="164" t="s">
        <v>63</v>
      </c>
      <c r="D182" s="167" t="s">
        <v>78</v>
      </c>
      <c r="E182" s="1"/>
      <c r="F182" s="168" t="s">
        <v>69</v>
      </c>
      <c r="G182" s="168"/>
      <c r="H182" s="168"/>
      <c r="I182" s="104">
        <v>1</v>
      </c>
      <c r="J182" s="104">
        <v>2</v>
      </c>
      <c r="K182" s="104">
        <v>3</v>
      </c>
      <c r="L182" s="104">
        <v>4</v>
      </c>
      <c r="M182" s="104">
        <v>5</v>
      </c>
      <c r="N182" s="34"/>
      <c r="O182" s="34"/>
      <c r="P182" s="231" t="s">
        <v>67</v>
      </c>
      <c r="Q182" s="231"/>
      <c r="R182" s="171" t="s">
        <v>93</v>
      </c>
      <c r="S182" s="31"/>
    </row>
    <row r="183" spans="1:19" s="60" customFormat="1" ht="24" thickBot="1">
      <c r="A183" s="10"/>
      <c r="B183" s="56"/>
      <c r="C183" s="172" t="s">
        <v>64</v>
      </c>
      <c r="D183" s="149">
        <f>D181*5</f>
        <v>0</v>
      </c>
      <c r="E183" s="150"/>
      <c r="F183" s="149" t="s">
        <v>70</v>
      </c>
      <c r="G183" s="149"/>
      <c r="H183" s="149"/>
      <c r="I183" s="110" t="s">
        <v>241</v>
      </c>
      <c r="J183" s="110" t="s">
        <v>242</v>
      </c>
      <c r="K183" s="110" t="s">
        <v>243</v>
      </c>
      <c r="L183" s="110" t="s">
        <v>244</v>
      </c>
      <c r="M183" s="110" t="s">
        <v>245</v>
      </c>
      <c r="N183" s="180"/>
      <c r="O183" s="173"/>
      <c r="P183" s="173"/>
      <c r="Q183" s="229" t="s">
        <v>68</v>
      </c>
      <c r="R183" s="229"/>
      <c r="S183" s="174">
        <f>R181*3</f>
        <v>3</v>
      </c>
    </row>
    <row r="184" spans="1:19" s="60" customFormat="1" ht="15">
      <c r="A184" s="10"/>
      <c r="B184" s="56"/>
      <c r="C184" s="120" t="s">
        <v>94</v>
      </c>
      <c r="D184" s="116"/>
      <c r="E184" s="116"/>
      <c r="F184" s="116"/>
      <c r="G184" s="116"/>
      <c r="H184" s="116"/>
      <c r="I184" s="116"/>
      <c r="J184" s="116"/>
      <c r="K184" s="175"/>
      <c r="L184" s="175"/>
      <c r="M184" s="175"/>
      <c r="N184" s="176"/>
      <c r="O184" s="176"/>
      <c r="P184" s="176"/>
      <c r="Q184" s="227" t="s">
        <v>160</v>
      </c>
      <c r="R184" s="228"/>
      <c r="S184" s="31"/>
    </row>
    <row r="185" spans="1:19" s="60" customFormat="1" ht="15">
      <c r="A185" s="10"/>
      <c r="B185" s="56"/>
      <c r="C185" s="198" t="s">
        <v>95</v>
      </c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90"/>
      <c r="O185" s="90"/>
      <c r="P185" s="90"/>
      <c r="Q185" s="181"/>
      <c r="R185" s="157">
        <f aca="true" t="shared" si="6" ref="R185:R194">COUNTIF(N185:P185,"*p*")-(0.5*(COUNTIF(N185:P185,"*p-*")))</f>
        <v>0</v>
      </c>
      <c r="S185" s="31"/>
    </row>
    <row r="186" spans="1:19" s="60" customFormat="1" ht="15">
      <c r="A186" s="10"/>
      <c r="B186" s="56"/>
      <c r="C186" s="198" t="s">
        <v>96</v>
      </c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90"/>
      <c r="O186" s="90"/>
      <c r="P186" s="90"/>
      <c r="Q186" s="182"/>
      <c r="R186" s="159">
        <f t="shared" si="6"/>
        <v>0</v>
      </c>
      <c r="S186" s="31"/>
    </row>
    <row r="187" spans="1:19" s="60" customFormat="1" ht="15">
      <c r="A187" s="10"/>
      <c r="B187" s="56"/>
      <c r="C187" s="198" t="s">
        <v>246</v>
      </c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90"/>
      <c r="O187" s="90"/>
      <c r="P187" s="90"/>
      <c r="Q187" s="182"/>
      <c r="R187" s="159">
        <f t="shared" si="6"/>
        <v>0</v>
      </c>
      <c r="S187" s="31"/>
    </row>
    <row r="188" spans="1:19" s="53" customFormat="1" ht="15">
      <c r="A188" s="50"/>
      <c r="B188" s="51"/>
      <c r="C188" s="198" t="s">
        <v>97</v>
      </c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90"/>
      <c r="O188" s="90"/>
      <c r="P188" s="90"/>
      <c r="Q188" s="182"/>
      <c r="R188" s="159">
        <f t="shared" si="6"/>
        <v>0</v>
      </c>
      <c r="S188" s="31"/>
    </row>
    <row r="189" spans="1:19" s="53" customFormat="1" ht="15">
      <c r="A189" s="50"/>
      <c r="B189" s="51"/>
      <c r="C189" s="198" t="s">
        <v>98</v>
      </c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90"/>
      <c r="O189" s="90"/>
      <c r="P189" s="90"/>
      <c r="Q189" s="182"/>
      <c r="R189" s="159">
        <f t="shared" si="6"/>
        <v>0</v>
      </c>
      <c r="S189" s="31"/>
    </row>
    <row r="190" spans="1:19" s="66" customFormat="1" ht="15.75" thickBot="1">
      <c r="A190" s="54"/>
      <c r="B190" s="55"/>
      <c r="C190" s="198" t="s">
        <v>99</v>
      </c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90"/>
      <c r="O190" s="90"/>
      <c r="P190" s="90"/>
      <c r="Q190" s="182"/>
      <c r="R190" s="159">
        <f t="shared" si="6"/>
        <v>0</v>
      </c>
      <c r="S190" s="31"/>
    </row>
    <row r="191" spans="1:19" s="47" customFormat="1" ht="30" customHeight="1">
      <c r="A191" s="7"/>
      <c r="B191" s="9"/>
      <c r="C191" s="198" t="s">
        <v>100</v>
      </c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90"/>
      <c r="O191" s="90"/>
      <c r="P191" s="90"/>
      <c r="Q191" s="182"/>
      <c r="R191" s="159">
        <f t="shared" si="6"/>
        <v>0</v>
      </c>
      <c r="S191" s="31"/>
    </row>
    <row r="192" spans="1:19" s="60" customFormat="1" ht="15">
      <c r="A192" s="10"/>
      <c r="B192" s="56"/>
      <c r="C192" s="198" t="s">
        <v>247</v>
      </c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90"/>
      <c r="O192" s="90"/>
      <c r="P192" s="90"/>
      <c r="Q192" s="182"/>
      <c r="R192" s="159">
        <f t="shared" si="6"/>
        <v>0</v>
      </c>
      <c r="S192" s="31"/>
    </row>
    <row r="193" spans="1:19" s="60" customFormat="1" ht="15">
      <c r="A193" s="10"/>
      <c r="B193" s="56"/>
      <c r="C193" s="198" t="s">
        <v>248</v>
      </c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90"/>
      <c r="O193" s="90"/>
      <c r="P193" s="90"/>
      <c r="Q193" s="182"/>
      <c r="R193" s="159">
        <f t="shared" si="6"/>
        <v>0</v>
      </c>
      <c r="S193" s="31"/>
    </row>
    <row r="194" spans="1:19" s="60" customFormat="1" ht="15">
      <c r="A194" s="10"/>
      <c r="B194" s="56"/>
      <c r="C194" s="198" t="s">
        <v>249</v>
      </c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90"/>
      <c r="O194" s="90"/>
      <c r="P194" s="90"/>
      <c r="Q194" s="182"/>
      <c r="R194" s="159">
        <f t="shared" si="6"/>
        <v>0</v>
      </c>
      <c r="S194" s="31"/>
    </row>
    <row r="195" spans="1:19" s="60" customFormat="1" ht="15.75">
      <c r="A195" s="10"/>
      <c r="B195" s="56"/>
      <c r="C195" s="164" t="s">
        <v>62</v>
      </c>
      <c r="D195" s="1">
        <f>SUM(R185:R194)</f>
        <v>0</v>
      </c>
      <c r="E195" s="1"/>
      <c r="F195" s="1"/>
      <c r="G195" s="1"/>
      <c r="H195" s="1"/>
      <c r="I195" s="165"/>
      <c r="J195" s="165"/>
      <c r="K195" s="165"/>
      <c r="L195" s="165"/>
      <c r="M195" s="165"/>
      <c r="N195" s="34"/>
      <c r="O195" s="166"/>
      <c r="P195" s="232" t="s">
        <v>101</v>
      </c>
      <c r="Q195" s="231"/>
      <c r="R195" s="166">
        <f>IF(D197&gt;=0,IF(D197&lt;=89,1,IF(D197&lt;=104,2,(IF(D197&lt;=119,3,IF(D197&lt;=134,4,5))))),"")</f>
        <v>1</v>
      </c>
      <c r="S195" s="31"/>
    </row>
    <row r="196" spans="1:19" s="60" customFormat="1" ht="16.5" thickBot="1">
      <c r="A196" s="61"/>
      <c r="B196" s="62"/>
      <c r="C196" s="164" t="s">
        <v>63</v>
      </c>
      <c r="D196" s="167" t="s">
        <v>78</v>
      </c>
      <c r="E196" s="1"/>
      <c r="F196" s="168" t="s">
        <v>69</v>
      </c>
      <c r="G196" s="168"/>
      <c r="H196" s="168"/>
      <c r="I196" s="104">
        <v>1</v>
      </c>
      <c r="J196" s="104">
        <v>2</v>
      </c>
      <c r="K196" s="104">
        <v>3</v>
      </c>
      <c r="L196" s="104">
        <v>4</v>
      </c>
      <c r="M196" s="104">
        <v>5</v>
      </c>
      <c r="N196" s="34"/>
      <c r="O196" s="170"/>
      <c r="P196" s="231" t="s">
        <v>67</v>
      </c>
      <c r="Q196" s="231"/>
      <c r="R196" s="171" t="s">
        <v>93</v>
      </c>
      <c r="S196" s="31"/>
    </row>
    <row r="197" spans="1:19" s="60" customFormat="1" ht="24" thickBot="1">
      <c r="A197" s="10"/>
      <c r="B197" s="62"/>
      <c r="C197" s="172" t="s">
        <v>64</v>
      </c>
      <c r="D197" s="149">
        <f>D195*5</f>
        <v>0</v>
      </c>
      <c r="E197" s="150"/>
      <c r="F197" s="149" t="s">
        <v>70</v>
      </c>
      <c r="G197" s="149"/>
      <c r="H197" s="149"/>
      <c r="I197" s="110" t="s">
        <v>250</v>
      </c>
      <c r="J197" s="110" t="s">
        <v>251</v>
      </c>
      <c r="K197" s="110" t="s">
        <v>252</v>
      </c>
      <c r="L197" s="110" t="s">
        <v>253</v>
      </c>
      <c r="M197" s="110" t="s">
        <v>254</v>
      </c>
      <c r="N197" s="180"/>
      <c r="O197" s="173"/>
      <c r="P197" s="173"/>
      <c r="Q197" s="229" t="s">
        <v>68</v>
      </c>
      <c r="R197" s="229"/>
      <c r="S197" s="174">
        <f>R195*3</f>
        <v>3</v>
      </c>
    </row>
    <row r="198" spans="1:19" s="53" customFormat="1" ht="15">
      <c r="A198" s="50"/>
      <c r="B198" s="51"/>
      <c r="C198" s="185" t="s">
        <v>102</v>
      </c>
      <c r="D198" s="186"/>
      <c r="E198" s="186"/>
      <c r="F198" s="186"/>
      <c r="G198" s="186"/>
      <c r="H198" s="186"/>
      <c r="I198" s="186"/>
      <c r="J198" s="186"/>
      <c r="K198" s="175"/>
      <c r="L198" s="175"/>
      <c r="M198" s="175"/>
      <c r="N198" s="176"/>
      <c r="O198" s="176"/>
      <c r="P198" s="176"/>
      <c r="Q198" s="227" t="s">
        <v>160</v>
      </c>
      <c r="R198" s="228"/>
      <c r="S198" s="31"/>
    </row>
    <row r="199" spans="1:19" s="53" customFormat="1" ht="15">
      <c r="A199" s="50"/>
      <c r="B199" s="51"/>
      <c r="C199" s="198" t="s">
        <v>103</v>
      </c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90"/>
      <c r="O199" s="90"/>
      <c r="P199" s="90"/>
      <c r="Q199" s="181"/>
      <c r="R199" s="157">
        <f>COUNTIF(N199:P199,"*p*")-(0.5*(COUNTIF(N199:P199,"*p-*")))</f>
        <v>0</v>
      </c>
      <c r="S199" s="31"/>
    </row>
    <row r="200" spans="1:19" s="66" customFormat="1" ht="15.75" thickBot="1">
      <c r="A200" s="54"/>
      <c r="B200" s="55"/>
      <c r="C200" s="198" t="s">
        <v>104</v>
      </c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90"/>
      <c r="O200" s="90"/>
      <c r="P200" s="90"/>
      <c r="Q200" s="182"/>
      <c r="R200" s="159">
        <f>COUNTIF(N200:P200,"*p*")-(0.5*(COUNTIF(N200:P200,"*p-*")))</f>
        <v>0</v>
      </c>
      <c r="S200" s="31"/>
    </row>
    <row r="201" spans="1:19" s="47" customFormat="1" ht="30" customHeight="1">
      <c r="A201" s="7"/>
      <c r="B201" s="9"/>
      <c r="C201" s="198" t="s">
        <v>105</v>
      </c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90"/>
      <c r="O201" s="90"/>
      <c r="P201" s="90"/>
      <c r="Q201" s="182"/>
      <c r="R201" s="159">
        <f>COUNTIF(N201:P201,"*p*")-(0.5*(COUNTIF(N201:P201,"*p-*")))</f>
        <v>0</v>
      </c>
      <c r="S201" s="31"/>
    </row>
    <row r="202" spans="1:19" s="60" customFormat="1" ht="15">
      <c r="A202" s="10"/>
      <c r="B202" s="56"/>
      <c r="C202" s="198" t="s">
        <v>106</v>
      </c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90"/>
      <c r="O202" s="90"/>
      <c r="P202" s="90"/>
      <c r="Q202" s="184"/>
      <c r="R202" s="163">
        <f>COUNTIF(N202:P202,"*p*")-(0.5*(COUNTIF(N202:P202,"*p-*")))*2</f>
        <v>0</v>
      </c>
      <c r="S202" s="31"/>
    </row>
    <row r="203" spans="1:19" s="60" customFormat="1" ht="15.75">
      <c r="A203" s="10"/>
      <c r="B203" s="56"/>
      <c r="C203" s="164" t="s">
        <v>62</v>
      </c>
      <c r="D203" s="1">
        <f>SUM(R199:R202)</f>
        <v>0</v>
      </c>
      <c r="E203" s="1"/>
      <c r="F203" s="1"/>
      <c r="G203" s="1"/>
      <c r="H203" s="1"/>
      <c r="I203" s="165"/>
      <c r="J203" s="165"/>
      <c r="K203" s="165"/>
      <c r="L203" s="165"/>
      <c r="M203" s="165"/>
      <c r="N203" s="34"/>
      <c r="O203" s="166"/>
      <c r="P203" s="232" t="s">
        <v>107</v>
      </c>
      <c r="Q203" s="231"/>
      <c r="R203" s="166">
        <f>IF(D205&gt;=0,IF(D205&lt;=35,1,IF(D205&lt;=41,2,(IF(D205&lt;=47,3,IF(D205&lt;=53,4,5))))),"")</f>
        <v>1</v>
      </c>
      <c r="S203" s="31"/>
    </row>
    <row r="204" spans="1:19" s="60" customFormat="1" ht="16.5" thickBot="1">
      <c r="A204" s="10"/>
      <c r="B204" s="56"/>
      <c r="C204" s="164" t="s">
        <v>63</v>
      </c>
      <c r="D204" s="167" t="s">
        <v>78</v>
      </c>
      <c r="E204" s="1"/>
      <c r="F204" s="168" t="s">
        <v>69</v>
      </c>
      <c r="G204" s="168"/>
      <c r="H204" s="168"/>
      <c r="I204" s="104">
        <v>1</v>
      </c>
      <c r="J204" s="104">
        <v>2</v>
      </c>
      <c r="K204" s="104">
        <v>3</v>
      </c>
      <c r="L204" s="104">
        <v>4</v>
      </c>
      <c r="M204" s="104">
        <v>5</v>
      </c>
      <c r="N204" s="34"/>
      <c r="O204" s="170"/>
      <c r="P204" s="231" t="s">
        <v>67</v>
      </c>
      <c r="Q204" s="231"/>
      <c r="R204" s="171" t="s">
        <v>93</v>
      </c>
      <c r="S204" s="31"/>
    </row>
    <row r="205" spans="1:19" s="60" customFormat="1" ht="24" thickBot="1">
      <c r="A205" s="10"/>
      <c r="B205" s="56"/>
      <c r="C205" s="172" t="s">
        <v>64</v>
      </c>
      <c r="D205" s="149">
        <f>D203*5</f>
        <v>0</v>
      </c>
      <c r="E205" s="150"/>
      <c r="F205" s="149" t="s">
        <v>70</v>
      </c>
      <c r="G205" s="149"/>
      <c r="H205" s="149"/>
      <c r="I205" s="110" t="s">
        <v>164</v>
      </c>
      <c r="J205" s="110" t="s">
        <v>165</v>
      </c>
      <c r="K205" s="110" t="s">
        <v>166</v>
      </c>
      <c r="L205" s="110" t="s">
        <v>167</v>
      </c>
      <c r="M205" s="110" t="s">
        <v>168</v>
      </c>
      <c r="N205" s="180"/>
      <c r="O205" s="173"/>
      <c r="P205" s="173"/>
      <c r="Q205" s="229" t="s">
        <v>68</v>
      </c>
      <c r="R205" s="229"/>
      <c r="S205" s="174">
        <f>R203*3</f>
        <v>3</v>
      </c>
    </row>
    <row r="206" spans="1:19" s="60" customFormat="1" ht="15">
      <c r="A206" s="10"/>
      <c r="B206" s="56"/>
      <c r="C206" s="120" t="s">
        <v>108</v>
      </c>
      <c r="D206" s="116"/>
      <c r="E206" s="116"/>
      <c r="F206" s="116"/>
      <c r="G206" s="116"/>
      <c r="H206" s="116"/>
      <c r="I206" s="116"/>
      <c r="J206" s="116"/>
      <c r="K206" s="175"/>
      <c r="L206" s="175"/>
      <c r="M206" s="175"/>
      <c r="N206" s="176"/>
      <c r="O206" s="176"/>
      <c r="P206" s="176"/>
      <c r="Q206" s="227" t="s">
        <v>160</v>
      </c>
      <c r="R206" s="228"/>
      <c r="S206" s="31"/>
    </row>
    <row r="207" spans="1:19" s="60" customFormat="1" ht="15">
      <c r="A207" s="10"/>
      <c r="B207" s="56"/>
      <c r="C207" s="198" t="s">
        <v>109</v>
      </c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90"/>
      <c r="O207" s="90"/>
      <c r="P207" s="90"/>
      <c r="Q207" s="181"/>
      <c r="R207" s="157">
        <f aca="true" t="shared" si="7" ref="R207:R212">COUNTIF(N207:P207,"*p*")-(0.5*(COUNTIF(N207:P207,"*p-*")))</f>
        <v>0</v>
      </c>
      <c r="S207" s="31"/>
    </row>
    <row r="208" spans="1:19" s="53" customFormat="1" ht="15">
      <c r="A208" s="50"/>
      <c r="B208" s="51"/>
      <c r="C208" s="198" t="s">
        <v>110</v>
      </c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90"/>
      <c r="O208" s="90"/>
      <c r="P208" s="90"/>
      <c r="Q208" s="182"/>
      <c r="R208" s="159">
        <f t="shared" si="7"/>
        <v>0</v>
      </c>
      <c r="S208" s="31"/>
    </row>
    <row r="209" spans="1:19" s="53" customFormat="1" ht="15">
      <c r="A209" s="50"/>
      <c r="B209" s="51"/>
      <c r="C209" s="198" t="s">
        <v>111</v>
      </c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90"/>
      <c r="O209" s="90"/>
      <c r="P209" s="90"/>
      <c r="Q209" s="182"/>
      <c r="R209" s="159">
        <f t="shared" si="7"/>
        <v>0</v>
      </c>
      <c r="S209" s="31"/>
    </row>
    <row r="210" spans="1:19" s="66" customFormat="1" ht="15.75" thickBot="1">
      <c r="A210" s="54"/>
      <c r="B210" s="55"/>
      <c r="C210" s="198" t="s">
        <v>112</v>
      </c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90"/>
      <c r="O210" s="90"/>
      <c r="P210" s="90"/>
      <c r="Q210" s="182"/>
      <c r="R210" s="159">
        <f t="shared" si="7"/>
        <v>0</v>
      </c>
      <c r="S210" s="31"/>
    </row>
    <row r="211" spans="1:19" s="70" customFormat="1" ht="15.75" thickBot="1">
      <c r="A211" s="68"/>
      <c r="B211" s="69"/>
      <c r="C211" s="198" t="s">
        <v>255</v>
      </c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90"/>
      <c r="O211" s="90"/>
      <c r="P211" s="90"/>
      <c r="Q211" s="182"/>
      <c r="R211" s="159">
        <f t="shared" si="7"/>
        <v>0</v>
      </c>
      <c r="S211" s="31"/>
    </row>
    <row r="212" spans="1:19" s="34" customFormat="1" ht="15">
      <c r="A212" s="37" t="s">
        <v>116</v>
      </c>
      <c r="C212" s="198" t="s">
        <v>256</v>
      </c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90"/>
      <c r="O212" s="90"/>
      <c r="P212" s="90"/>
      <c r="Q212" s="182"/>
      <c r="R212" s="159">
        <f t="shared" si="7"/>
        <v>0</v>
      </c>
      <c r="S212" s="31"/>
    </row>
    <row r="213" spans="1:19" s="47" customFormat="1" ht="30" customHeight="1">
      <c r="A213" s="48"/>
      <c r="B213" s="49"/>
      <c r="C213" s="198" t="s">
        <v>257</v>
      </c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90"/>
      <c r="O213" s="90"/>
      <c r="P213" s="90"/>
      <c r="Q213" s="184"/>
      <c r="R213" s="163">
        <f>COUNTIF(N213:P213,"*p*")-(0.5*(COUNTIF(N213:P213,"*p-*")))</f>
        <v>0</v>
      </c>
      <c r="S213" s="31"/>
    </row>
    <row r="214" spans="1:19" s="60" customFormat="1" ht="15" customHeight="1">
      <c r="A214" s="61"/>
      <c r="B214" s="62"/>
      <c r="C214" s="164" t="s">
        <v>62</v>
      </c>
      <c r="D214" s="1">
        <f>SUM(R207:R213)</f>
        <v>0</v>
      </c>
      <c r="E214" s="1"/>
      <c r="F214" s="1"/>
      <c r="G214" s="1"/>
      <c r="H214" s="1"/>
      <c r="I214" s="165"/>
      <c r="J214" s="165"/>
      <c r="K214" s="165"/>
      <c r="L214" s="165"/>
      <c r="M214" s="165"/>
      <c r="N214" s="34"/>
      <c r="O214" s="166"/>
      <c r="P214" s="232" t="s">
        <v>113</v>
      </c>
      <c r="Q214" s="231"/>
      <c r="R214" s="166">
        <f>IF(D216&gt;=0,IF(D216&lt;=62,1,IF(D216&lt;=73,2,(IF(D216&lt;=83,3,IF(D216&lt;=8,4,5))))),"")</f>
        <v>1</v>
      </c>
      <c r="S214" s="31"/>
    </row>
    <row r="215" spans="1:19" s="60" customFormat="1" ht="16.5" thickBot="1">
      <c r="A215" s="61"/>
      <c r="B215" s="63"/>
      <c r="C215" s="164" t="s">
        <v>63</v>
      </c>
      <c r="D215" s="167" t="s">
        <v>78</v>
      </c>
      <c r="E215" s="1"/>
      <c r="F215" s="168" t="s">
        <v>69</v>
      </c>
      <c r="G215" s="168"/>
      <c r="H215" s="168"/>
      <c r="I215" s="104">
        <v>1</v>
      </c>
      <c r="J215" s="104">
        <v>2</v>
      </c>
      <c r="K215" s="104">
        <v>3</v>
      </c>
      <c r="L215" s="104">
        <v>4</v>
      </c>
      <c r="M215" s="104">
        <v>5</v>
      </c>
      <c r="N215" s="34"/>
      <c r="O215" s="34"/>
      <c r="P215" s="231" t="s">
        <v>67</v>
      </c>
      <c r="Q215" s="231"/>
      <c r="R215" s="171" t="s">
        <v>114</v>
      </c>
      <c r="S215" s="31"/>
    </row>
    <row r="216" spans="1:19" s="60" customFormat="1" ht="24" thickBot="1">
      <c r="A216" s="61"/>
      <c r="B216" s="62"/>
      <c r="C216" s="172" t="s">
        <v>64</v>
      </c>
      <c r="D216" s="149">
        <f>D214*5</f>
        <v>0</v>
      </c>
      <c r="E216" s="150"/>
      <c r="F216" s="149" t="s">
        <v>70</v>
      </c>
      <c r="G216" s="149"/>
      <c r="H216" s="149"/>
      <c r="I216" s="110" t="s">
        <v>258</v>
      </c>
      <c r="J216" s="110" t="s">
        <v>259</v>
      </c>
      <c r="K216" s="110" t="s">
        <v>260</v>
      </c>
      <c r="L216" s="110" t="s">
        <v>261</v>
      </c>
      <c r="M216" s="110" t="s">
        <v>262</v>
      </c>
      <c r="N216" s="180"/>
      <c r="O216" s="173"/>
      <c r="P216" s="173"/>
      <c r="Q216" s="229" t="s">
        <v>68</v>
      </c>
      <c r="R216" s="229"/>
      <c r="S216" s="174">
        <f>R214*2</f>
        <v>2</v>
      </c>
    </row>
    <row r="217" spans="1:19" s="60" customFormat="1" ht="25.5" thickBot="1">
      <c r="A217" s="61"/>
      <c r="B217" s="62"/>
      <c r="C217" s="188"/>
      <c r="D217" s="188"/>
      <c r="E217" s="188"/>
      <c r="F217" s="188"/>
      <c r="G217" s="188"/>
      <c r="H217" s="188"/>
      <c r="I217" s="188"/>
      <c r="J217" s="188"/>
      <c r="K217" s="233" t="s">
        <v>115</v>
      </c>
      <c r="L217" s="233"/>
      <c r="M217" s="233"/>
      <c r="N217" s="233"/>
      <c r="O217" s="233"/>
      <c r="P217" s="233"/>
      <c r="Q217" s="233"/>
      <c r="R217" s="233"/>
      <c r="S217" s="189">
        <f>S216+S205+S197+S183+S167+S155</f>
        <v>20</v>
      </c>
    </row>
    <row r="218" spans="1:19" s="60" customFormat="1" ht="15">
      <c r="A218" s="61"/>
      <c r="B218" s="62"/>
      <c r="C218" s="86" t="s">
        <v>263</v>
      </c>
      <c r="D218" s="116"/>
      <c r="E218" s="116"/>
      <c r="F218" s="116"/>
      <c r="G218" s="116"/>
      <c r="H218" s="116"/>
      <c r="I218" s="116"/>
      <c r="J218" s="116"/>
      <c r="K218" s="175"/>
      <c r="L218" s="175"/>
      <c r="M218" s="175"/>
      <c r="N218" s="190"/>
      <c r="O218" s="190"/>
      <c r="P218" s="190"/>
      <c r="Q218" s="245" t="s">
        <v>160</v>
      </c>
      <c r="R218" s="246"/>
      <c r="S218" s="31"/>
    </row>
    <row r="219" spans="1:19" s="60" customFormat="1" ht="15">
      <c r="A219" s="61"/>
      <c r="B219" s="62"/>
      <c r="C219" s="198" t="s">
        <v>117</v>
      </c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90"/>
      <c r="O219" s="90"/>
      <c r="P219" s="90"/>
      <c r="Q219" s="191"/>
      <c r="R219" s="157">
        <f>COUNTIF(N219:P219,"*p*")-(0.5*(COUNTIF(N219:P219,"*p-*")))</f>
        <v>0</v>
      </c>
      <c r="S219" s="31"/>
    </row>
    <row r="220" spans="1:19" s="60" customFormat="1" ht="15">
      <c r="A220" s="61"/>
      <c r="B220" s="62"/>
      <c r="C220" s="198" t="s">
        <v>118</v>
      </c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90"/>
      <c r="O220" s="90"/>
      <c r="P220" s="90"/>
      <c r="Q220" s="187"/>
      <c r="R220" s="159">
        <f>(COUNTIF(N220:P220,"*p*")-(0.5*(COUNTIF(N220:P220,"*p-*"))))*15</f>
        <v>0</v>
      </c>
      <c r="S220" s="31"/>
    </row>
    <row r="221" spans="1:19" s="60" customFormat="1" ht="15" customHeight="1">
      <c r="A221" s="61"/>
      <c r="B221" s="62"/>
      <c r="C221" s="198" t="s">
        <v>119</v>
      </c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90"/>
      <c r="O221" s="90"/>
      <c r="P221" s="90"/>
      <c r="Q221" s="187"/>
      <c r="R221" s="159">
        <f>(COUNTIF(N221:P221,"*p*")-(0.5*(COUNTIF(N221:P221,"*p-*"))))*2</f>
        <v>0</v>
      </c>
      <c r="S221" s="31"/>
    </row>
    <row r="222" spans="1:19" s="60" customFormat="1" ht="15" customHeight="1">
      <c r="A222" s="61"/>
      <c r="B222" s="62"/>
      <c r="C222" s="198" t="s">
        <v>264</v>
      </c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90"/>
      <c r="O222" s="90"/>
      <c r="P222" s="90"/>
      <c r="Q222" s="187"/>
      <c r="R222" s="159">
        <f aca="true" t="shared" si="8" ref="R222:R228">COUNTIF(N222:P222,"*p*")-(0.5*(COUNTIF(N222:P222,"*p-*")))</f>
        <v>0</v>
      </c>
      <c r="S222" s="31"/>
    </row>
    <row r="223" spans="1:19" s="60" customFormat="1" ht="15">
      <c r="A223" s="61"/>
      <c r="B223" s="62"/>
      <c r="C223" s="198" t="s">
        <v>265</v>
      </c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90"/>
      <c r="O223" s="90"/>
      <c r="P223" s="90"/>
      <c r="Q223" s="187"/>
      <c r="R223" s="159">
        <f t="shared" si="8"/>
        <v>0</v>
      </c>
      <c r="S223" s="31"/>
    </row>
    <row r="224" spans="1:19" s="60" customFormat="1" ht="15">
      <c r="A224" s="61"/>
      <c r="B224" s="62"/>
      <c r="C224" s="198" t="s">
        <v>266</v>
      </c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90"/>
      <c r="O224" s="90"/>
      <c r="P224" s="90"/>
      <c r="Q224" s="187"/>
      <c r="R224" s="159">
        <f t="shared" si="8"/>
        <v>0</v>
      </c>
      <c r="S224" s="31"/>
    </row>
    <row r="225" spans="1:19" s="60" customFormat="1" ht="15">
      <c r="A225" s="61"/>
      <c r="B225" s="62"/>
      <c r="C225" s="198" t="s">
        <v>267</v>
      </c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90"/>
      <c r="O225" s="90"/>
      <c r="P225" s="90"/>
      <c r="Q225" s="187"/>
      <c r="R225" s="159">
        <f t="shared" si="8"/>
        <v>0</v>
      </c>
      <c r="S225" s="31"/>
    </row>
    <row r="226" spans="1:19" s="60" customFormat="1" ht="15">
      <c r="A226" s="61"/>
      <c r="B226" s="62"/>
      <c r="C226" s="198" t="s">
        <v>268</v>
      </c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90"/>
      <c r="O226" s="90"/>
      <c r="P226" s="90"/>
      <c r="Q226" s="187"/>
      <c r="R226" s="159">
        <f t="shared" si="8"/>
        <v>0</v>
      </c>
      <c r="S226" s="31"/>
    </row>
    <row r="227" spans="1:19" s="60" customFormat="1" ht="15" customHeight="1">
      <c r="A227" s="61"/>
      <c r="B227" s="62"/>
      <c r="C227" s="198" t="s">
        <v>269</v>
      </c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90"/>
      <c r="O227" s="90"/>
      <c r="P227" s="90"/>
      <c r="Q227" s="187"/>
      <c r="R227" s="159">
        <f t="shared" si="8"/>
        <v>0</v>
      </c>
      <c r="S227" s="31"/>
    </row>
    <row r="228" spans="1:19" s="60" customFormat="1" ht="15">
      <c r="A228" s="61"/>
      <c r="B228" s="62"/>
      <c r="C228" s="198" t="s">
        <v>270</v>
      </c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90"/>
      <c r="O228" s="90"/>
      <c r="P228" s="90"/>
      <c r="Q228" s="187"/>
      <c r="R228" s="159">
        <f t="shared" si="8"/>
        <v>0</v>
      </c>
      <c r="S228" s="31"/>
    </row>
    <row r="229" spans="1:19" s="60" customFormat="1" ht="15">
      <c r="A229" s="61"/>
      <c r="B229" s="62"/>
      <c r="C229" s="198" t="s">
        <v>271</v>
      </c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90"/>
      <c r="O229" s="90"/>
      <c r="P229" s="90"/>
      <c r="Q229" s="187"/>
      <c r="R229" s="159">
        <f>(COUNTIF(N229:P229,"*p*")-(0.5*(COUNTIF(N229:P229,"*p-*"))))</f>
        <v>0</v>
      </c>
      <c r="S229" s="31"/>
    </row>
    <row r="230" spans="1:19" s="60" customFormat="1" ht="15" customHeight="1">
      <c r="A230" s="64"/>
      <c r="B230" s="65"/>
      <c r="C230" s="198" t="s">
        <v>272</v>
      </c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90"/>
      <c r="O230" s="90"/>
      <c r="P230" s="90"/>
      <c r="Q230" s="187"/>
      <c r="R230" s="159">
        <f>COUNTIF(N230:P230,"*p*")-(0.5*(COUNTIF(N230:P230,"*p-*")))</f>
        <v>0</v>
      </c>
      <c r="S230" s="31"/>
    </row>
    <row r="231" spans="1:19" s="53" customFormat="1" ht="15">
      <c r="A231" s="50"/>
      <c r="B231" s="51"/>
      <c r="C231" s="198" t="s">
        <v>273</v>
      </c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90"/>
      <c r="O231" s="90"/>
      <c r="P231" s="90"/>
      <c r="Q231" s="187"/>
      <c r="R231" s="159">
        <f>COUNTIF(N231:P231,"*p*")-(0.5*(COUNTIF(N231:P231,"*p-*")))</f>
        <v>0</v>
      </c>
      <c r="S231" s="31"/>
    </row>
    <row r="232" spans="1:19" s="53" customFormat="1" ht="15">
      <c r="A232" s="50"/>
      <c r="B232" s="51"/>
      <c r="C232" s="198" t="s">
        <v>274</v>
      </c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90"/>
      <c r="O232" s="90"/>
      <c r="P232" s="90"/>
      <c r="Q232" s="187"/>
      <c r="R232" s="159">
        <f>(COUNTIF(N232:P232,"*p*")-(0.5*(COUNTIF(N232:P232,"*p-*"))))</f>
        <v>0</v>
      </c>
      <c r="S232" s="31"/>
    </row>
    <row r="233" spans="1:19" s="53" customFormat="1" ht="15.75" thickBot="1">
      <c r="A233" s="54"/>
      <c r="B233" s="55"/>
      <c r="C233" s="198" t="s">
        <v>275</v>
      </c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90"/>
      <c r="O233" s="90"/>
      <c r="P233" s="90"/>
      <c r="Q233" s="187"/>
      <c r="R233" s="159">
        <f aca="true" t="shared" si="9" ref="R233:R238">COUNTIF(N233:P233,"*p*")-(0.5*(COUNTIF(N233:P233,"*p-*")))</f>
        <v>0</v>
      </c>
      <c r="S233" s="31"/>
    </row>
    <row r="234" spans="1:19" s="70" customFormat="1" ht="33.75" customHeight="1" thickBot="1">
      <c r="A234" s="68"/>
      <c r="B234" s="69"/>
      <c r="C234" s="198" t="s">
        <v>276</v>
      </c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90"/>
      <c r="O234" s="90"/>
      <c r="P234" s="90"/>
      <c r="Q234" s="187"/>
      <c r="R234" s="159">
        <f t="shared" si="9"/>
        <v>0</v>
      </c>
      <c r="S234" s="31"/>
    </row>
    <row r="235" spans="1:19" s="34" customFormat="1" ht="15">
      <c r="A235" s="39"/>
      <c r="B235" s="40"/>
      <c r="C235" s="198" t="s">
        <v>277</v>
      </c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90"/>
      <c r="O235" s="90"/>
      <c r="P235" s="90"/>
      <c r="Q235" s="187"/>
      <c r="R235" s="159">
        <f t="shared" si="9"/>
        <v>0</v>
      </c>
      <c r="S235" s="31"/>
    </row>
    <row r="236" spans="1:19" s="60" customFormat="1" ht="15" customHeight="1">
      <c r="A236" s="5"/>
      <c r="B236" s="6"/>
      <c r="C236" s="230" t="s">
        <v>278</v>
      </c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90"/>
      <c r="O236" s="90"/>
      <c r="P236" s="90"/>
      <c r="Q236" s="247"/>
      <c r="R236" s="248">
        <f t="shared" si="9"/>
        <v>0</v>
      </c>
      <c r="S236" s="31"/>
    </row>
    <row r="237" spans="1:19" s="60" customFormat="1" ht="15" customHeight="1">
      <c r="A237" s="5"/>
      <c r="B237" s="6"/>
      <c r="C237" s="230" t="s">
        <v>279</v>
      </c>
      <c r="D237" s="230"/>
      <c r="E237" s="230"/>
      <c r="F237" s="230"/>
      <c r="G237" s="230"/>
      <c r="H237" s="230"/>
      <c r="I237" s="194"/>
      <c r="J237" s="194"/>
      <c r="K237" s="194"/>
      <c r="L237" s="194"/>
      <c r="M237" s="194"/>
      <c r="N237" s="90"/>
      <c r="O237" s="90"/>
      <c r="P237" s="90"/>
      <c r="Q237" s="247"/>
      <c r="R237" s="248">
        <f t="shared" si="9"/>
        <v>0</v>
      </c>
      <c r="S237" s="31"/>
    </row>
    <row r="238" spans="1:19" s="60" customFormat="1" ht="15">
      <c r="A238" s="5"/>
      <c r="B238" s="6"/>
      <c r="C238" s="198" t="s">
        <v>280</v>
      </c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90"/>
      <c r="O238" s="90"/>
      <c r="P238" s="90"/>
      <c r="Q238" s="192"/>
      <c r="R238" s="163">
        <f t="shared" si="9"/>
        <v>0</v>
      </c>
      <c r="S238" s="31"/>
    </row>
    <row r="239" spans="1:19" s="60" customFormat="1" ht="15.75">
      <c r="A239" s="5"/>
      <c r="B239" s="6"/>
      <c r="C239" s="164" t="s">
        <v>62</v>
      </c>
      <c r="D239" s="1">
        <f>SUM(R219:R238)</f>
        <v>0</v>
      </c>
      <c r="E239" s="1"/>
      <c r="F239" s="1"/>
      <c r="G239" s="1"/>
      <c r="H239" s="1"/>
      <c r="I239" s="165"/>
      <c r="J239" s="165"/>
      <c r="K239" s="165"/>
      <c r="L239" s="165"/>
      <c r="M239" s="165"/>
      <c r="N239" s="165"/>
      <c r="O239" s="231" t="s">
        <v>120</v>
      </c>
      <c r="P239" s="231"/>
      <c r="Q239" s="231"/>
      <c r="R239" s="166">
        <f>IF(D241&gt;=0,IF(D241&lt;=314,1,IF(D241&lt;=367,2,(IF(D241&lt;=419,3,IF(D241&lt;=472,4,5))))),"")</f>
        <v>1</v>
      </c>
      <c r="S239" s="31"/>
    </row>
    <row r="240" spans="1:19" s="53" customFormat="1" ht="16.5" thickBot="1">
      <c r="A240" s="50"/>
      <c r="B240" s="51"/>
      <c r="C240" s="164" t="s">
        <v>63</v>
      </c>
      <c r="D240" s="167" t="s">
        <v>78</v>
      </c>
      <c r="E240" s="1"/>
      <c r="F240" s="168" t="s">
        <v>69</v>
      </c>
      <c r="G240" s="168"/>
      <c r="H240" s="168"/>
      <c r="I240" s="104">
        <v>1</v>
      </c>
      <c r="J240" s="104">
        <v>2</v>
      </c>
      <c r="K240" s="104">
        <v>3</v>
      </c>
      <c r="L240" s="104">
        <v>4</v>
      </c>
      <c r="M240" s="104">
        <v>5</v>
      </c>
      <c r="N240" s="169"/>
      <c r="O240" s="169"/>
      <c r="P240" s="231" t="s">
        <v>67</v>
      </c>
      <c r="Q240" s="231"/>
      <c r="R240" s="171" t="s">
        <v>281</v>
      </c>
      <c r="S240" s="31"/>
    </row>
    <row r="241" spans="1:19" s="53" customFormat="1" ht="24" thickBot="1">
      <c r="A241" s="50"/>
      <c r="B241" s="51"/>
      <c r="C241" s="172" t="s">
        <v>64</v>
      </c>
      <c r="D241" s="149">
        <f>D239*5</f>
        <v>0</v>
      </c>
      <c r="E241" s="150"/>
      <c r="F241" s="149" t="s">
        <v>70</v>
      </c>
      <c r="G241" s="149"/>
      <c r="H241" s="149"/>
      <c r="I241" s="110" t="s">
        <v>282</v>
      </c>
      <c r="J241" s="110" t="s">
        <v>283</v>
      </c>
      <c r="K241" s="110" t="s">
        <v>284</v>
      </c>
      <c r="L241" s="110" t="s">
        <v>285</v>
      </c>
      <c r="M241" s="110" t="s">
        <v>286</v>
      </c>
      <c r="N241" s="173"/>
      <c r="O241" s="173"/>
      <c r="P241" s="173"/>
      <c r="Q241" s="229" t="s">
        <v>68</v>
      </c>
      <c r="R241" s="229"/>
      <c r="S241" s="174">
        <f>R239*20</f>
        <v>20</v>
      </c>
    </row>
    <row r="242" spans="1:19" s="53" customFormat="1" ht="25.5" thickBot="1">
      <c r="A242" s="54"/>
      <c r="B242" s="55"/>
      <c r="C242" s="188"/>
      <c r="D242" s="188"/>
      <c r="E242" s="188"/>
      <c r="F242" s="188"/>
      <c r="G242" s="188"/>
      <c r="H242" s="188"/>
      <c r="I242" s="233" t="s">
        <v>121</v>
      </c>
      <c r="J242" s="233"/>
      <c r="K242" s="233"/>
      <c r="L242" s="233"/>
      <c r="M242" s="233"/>
      <c r="N242" s="233"/>
      <c r="O242" s="233"/>
      <c r="P242" s="233"/>
      <c r="Q242" s="233"/>
      <c r="R242" s="233"/>
      <c r="S242" s="193">
        <f>S241</f>
        <v>20</v>
      </c>
    </row>
    <row r="243" spans="1:19" s="70" customFormat="1" ht="33.75" customHeight="1" thickBot="1">
      <c r="A243" s="68"/>
      <c r="B243" s="69"/>
      <c r="C243" s="230" t="s">
        <v>122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195"/>
      <c r="O243" s="195"/>
      <c r="P243" s="195"/>
      <c r="Q243" s="196"/>
      <c r="R243" s="157">
        <v>5</v>
      </c>
      <c r="S243" s="31"/>
    </row>
    <row r="244" spans="1:19" s="34" customFormat="1" ht="15">
      <c r="A244" s="81"/>
      <c r="B244" s="82"/>
      <c r="C244" s="230" t="s">
        <v>123</v>
      </c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195"/>
      <c r="O244" s="195"/>
      <c r="P244" s="195"/>
      <c r="Q244" s="197"/>
      <c r="R244" s="159">
        <v>5</v>
      </c>
      <c r="S244" s="31"/>
    </row>
    <row r="245" spans="1:19" s="34" customFormat="1" ht="15">
      <c r="A245" s="81"/>
      <c r="B245" s="82"/>
      <c r="C245" s="239" t="s">
        <v>124</v>
      </c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199"/>
      <c r="O245" s="199"/>
      <c r="P245" s="199"/>
      <c r="Q245" s="197"/>
      <c r="R245" s="159">
        <v>5</v>
      </c>
      <c r="S245" s="31"/>
    </row>
    <row r="246" spans="1:19" s="34" customFormat="1" ht="15">
      <c r="A246" s="32"/>
      <c r="B246" s="2"/>
      <c r="C246" s="239" t="s">
        <v>125</v>
      </c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199"/>
      <c r="O246" s="199"/>
      <c r="P246" s="199"/>
      <c r="Q246" s="200"/>
      <c r="R246" s="163">
        <v>5</v>
      </c>
      <c r="S246" s="31"/>
    </row>
    <row r="247" spans="1:19" s="60" customFormat="1" ht="15.75">
      <c r="A247" s="5"/>
      <c r="B247" s="6"/>
      <c r="C247" s="164" t="s">
        <v>62</v>
      </c>
      <c r="D247" s="1">
        <f>SUM(R243:R246)</f>
        <v>20</v>
      </c>
      <c r="E247" s="1"/>
      <c r="F247" s="1"/>
      <c r="G247" s="1"/>
      <c r="H247" s="1"/>
      <c r="I247" s="165"/>
      <c r="J247" s="165"/>
      <c r="K247" s="165"/>
      <c r="L247" s="165"/>
      <c r="M247" s="165"/>
      <c r="N247" s="165"/>
      <c r="O247" s="166"/>
      <c r="P247" s="232" t="s">
        <v>126</v>
      </c>
      <c r="Q247" s="231"/>
      <c r="R247" s="166">
        <f>IF(D249&gt;=0,IF(D249&lt;=59,1,IF(D249&lt;=69,2,(IF(D249&lt;=79,3,IF(D249&lt;=89,4,5))))),"")</f>
        <v>5</v>
      </c>
      <c r="S247" s="31"/>
    </row>
    <row r="248" spans="1:19" s="60" customFormat="1" ht="16.5" thickBot="1">
      <c r="A248" s="5"/>
      <c r="B248" s="6"/>
      <c r="C248" s="164" t="s">
        <v>63</v>
      </c>
      <c r="D248" s="167" t="s">
        <v>78</v>
      </c>
      <c r="E248" s="1"/>
      <c r="F248" s="168" t="s">
        <v>69</v>
      </c>
      <c r="G248" s="168"/>
      <c r="H248" s="168"/>
      <c r="I248" s="104">
        <v>1</v>
      </c>
      <c r="J248" s="104">
        <v>2</v>
      </c>
      <c r="K248" s="104">
        <v>3</v>
      </c>
      <c r="L248" s="104">
        <v>4</v>
      </c>
      <c r="M248" s="104">
        <v>5</v>
      </c>
      <c r="N248" s="169"/>
      <c r="O248" s="170"/>
      <c r="P248" s="231" t="s">
        <v>67</v>
      </c>
      <c r="Q248" s="231"/>
      <c r="R248" s="171" t="s">
        <v>158</v>
      </c>
      <c r="S248" s="31"/>
    </row>
    <row r="249" spans="1:19" s="53" customFormat="1" ht="24" thickBot="1">
      <c r="A249" s="50"/>
      <c r="B249" s="51"/>
      <c r="C249" s="172" t="s">
        <v>64</v>
      </c>
      <c r="D249" s="149">
        <f>D247*5</f>
        <v>100</v>
      </c>
      <c r="E249" s="150"/>
      <c r="F249" s="149" t="s">
        <v>70</v>
      </c>
      <c r="G249" s="149"/>
      <c r="H249" s="149"/>
      <c r="I249" s="110" t="s">
        <v>287</v>
      </c>
      <c r="J249" s="110" t="s">
        <v>288</v>
      </c>
      <c r="K249" s="110" t="s">
        <v>289</v>
      </c>
      <c r="L249" s="110" t="s">
        <v>290</v>
      </c>
      <c r="M249" s="110" t="s">
        <v>291</v>
      </c>
      <c r="N249" s="173"/>
      <c r="O249" s="173"/>
      <c r="P249" s="173"/>
      <c r="Q249" s="229" t="s">
        <v>68</v>
      </c>
      <c r="R249" s="229"/>
      <c r="S249" s="174">
        <f>R247*10</f>
        <v>50</v>
      </c>
    </row>
    <row r="250" spans="1:19" s="53" customFormat="1" ht="25.5" thickBot="1">
      <c r="A250" s="50"/>
      <c r="B250" s="51"/>
      <c r="C250" s="188"/>
      <c r="D250" s="188"/>
      <c r="E250" s="188"/>
      <c r="F250" s="188"/>
      <c r="G250" s="188"/>
      <c r="H250" s="188"/>
      <c r="I250" s="233" t="s">
        <v>127</v>
      </c>
      <c r="J250" s="233"/>
      <c r="K250" s="233"/>
      <c r="L250" s="233"/>
      <c r="M250" s="233"/>
      <c r="N250" s="233"/>
      <c r="O250" s="233"/>
      <c r="P250" s="233"/>
      <c r="Q250" s="233"/>
      <c r="R250" s="233"/>
      <c r="S250" s="193">
        <f>S249</f>
        <v>50</v>
      </c>
    </row>
    <row r="251" spans="1:19" s="53" customFormat="1" ht="15.75" thickBot="1">
      <c r="A251" s="54"/>
      <c r="B251" s="55"/>
      <c r="C251" s="201" t="s">
        <v>292</v>
      </c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202"/>
      <c r="R251" s="203">
        <v>4</v>
      </c>
      <c r="S251" s="83"/>
    </row>
    <row r="252" spans="1:19" s="70" customFormat="1" ht="33.75" customHeight="1" thickBot="1">
      <c r="A252" s="68"/>
      <c r="B252" s="69"/>
      <c r="C252" s="204" t="s">
        <v>293</v>
      </c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205"/>
      <c r="R252" s="206">
        <v>4</v>
      </c>
      <c r="S252" s="83"/>
    </row>
    <row r="253" spans="1:19" s="34" customFormat="1" ht="15">
      <c r="A253" s="38" t="s">
        <v>130</v>
      </c>
      <c r="B253" s="41"/>
      <c r="C253" s="204" t="s">
        <v>159</v>
      </c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234">
        <v>2</v>
      </c>
      <c r="R253" s="235"/>
      <c r="S253" s="31"/>
    </row>
    <row r="254" spans="1:19" s="84" customFormat="1" ht="16.5" thickBot="1">
      <c r="A254" s="76"/>
      <c r="B254" s="77"/>
      <c r="C254" s="249" t="s">
        <v>294</v>
      </c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1"/>
      <c r="Q254" s="236"/>
      <c r="R254" s="237"/>
      <c r="S254" s="31"/>
    </row>
    <row r="255" spans="1:19" s="70" customFormat="1" ht="15.75">
      <c r="A255" s="67"/>
      <c r="B255" s="71"/>
      <c r="C255" s="164" t="s">
        <v>62</v>
      </c>
      <c r="D255" s="1">
        <f>SUM(Q251:R254)</f>
        <v>10</v>
      </c>
      <c r="E255" s="1"/>
      <c r="F255" s="1"/>
      <c r="G255" s="1"/>
      <c r="H255" s="1"/>
      <c r="I255" s="165"/>
      <c r="J255" s="165"/>
      <c r="K255" s="165"/>
      <c r="L255" s="165"/>
      <c r="M255" s="165"/>
      <c r="N255" s="165"/>
      <c r="O255" s="166"/>
      <c r="P255" s="232" t="s">
        <v>128</v>
      </c>
      <c r="Q255" s="231"/>
      <c r="R255" s="166">
        <f>IF(D257&gt;=0,IF(D257&lt;=44,1,IF(D257&lt;=52,2,(IF(D257&lt;=59,3,IF(D257&lt;=67,4,5))))),"")</f>
        <v>2</v>
      </c>
      <c r="S255" s="31"/>
    </row>
    <row r="256" spans="1:19" s="70" customFormat="1" ht="18.75" thickBot="1">
      <c r="A256" s="72"/>
      <c r="B256" s="44"/>
      <c r="C256" s="164" t="s">
        <v>63</v>
      </c>
      <c r="D256" s="167" t="s">
        <v>78</v>
      </c>
      <c r="E256" s="1"/>
      <c r="F256" s="168" t="s">
        <v>69</v>
      </c>
      <c r="G256" s="168"/>
      <c r="H256" s="168"/>
      <c r="I256" s="104">
        <v>1</v>
      </c>
      <c r="J256" s="104">
        <v>2</v>
      </c>
      <c r="K256" s="104">
        <v>3</v>
      </c>
      <c r="L256" s="104">
        <v>4</v>
      </c>
      <c r="M256" s="104">
        <v>5</v>
      </c>
      <c r="N256" s="169"/>
      <c r="O256" s="170"/>
      <c r="P256" s="231" t="s">
        <v>67</v>
      </c>
      <c r="Q256" s="231"/>
      <c r="R256" s="171" t="s">
        <v>295</v>
      </c>
      <c r="S256" s="31"/>
    </row>
    <row r="257" spans="1:19" s="70" customFormat="1" ht="24" thickBot="1">
      <c r="A257" s="73"/>
      <c r="B257" s="44"/>
      <c r="C257" s="172" t="s">
        <v>64</v>
      </c>
      <c r="D257" s="149">
        <f>D255*5</f>
        <v>50</v>
      </c>
      <c r="E257" s="150"/>
      <c r="F257" s="149" t="s">
        <v>70</v>
      </c>
      <c r="G257" s="149"/>
      <c r="H257" s="149"/>
      <c r="I257" s="110" t="s">
        <v>198</v>
      </c>
      <c r="J257" s="119" t="s">
        <v>199</v>
      </c>
      <c r="K257" s="110" t="s">
        <v>200</v>
      </c>
      <c r="L257" s="110" t="s">
        <v>201</v>
      </c>
      <c r="M257" s="110" t="s">
        <v>202</v>
      </c>
      <c r="N257" s="173"/>
      <c r="O257" s="173"/>
      <c r="P257" s="173"/>
      <c r="Q257" s="229" t="s">
        <v>68</v>
      </c>
      <c r="R257" s="229"/>
      <c r="S257" s="174">
        <f>R255*15</f>
        <v>30</v>
      </c>
    </row>
    <row r="258" spans="1:19" s="70" customFormat="1" ht="25.5" thickBot="1">
      <c r="A258" s="72"/>
      <c r="B258" s="44"/>
      <c r="C258" s="188"/>
      <c r="D258" s="188"/>
      <c r="E258" s="188"/>
      <c r="F258" s="188"/>
      <c r="G258" s="188"/>
      <c r="H258" s="188"/>
      <c r="I258" s="252" t="s">
        <v>129</v>
      </c>
      <c r="J258" s="252"/>
      <c r="K258" s="252"/>
      <c r="L258" s="252"/>
      <c r="M258" s="252"/>
      <c r="N258" s="252"/>
      <c r="O258" s="252"/>
      <c r="P258" s="252"/>
      <c r="Q258" s="252"/>
      <c r="R258" s="252"/>
      <c r="S258" s="193">
        <f>S257</f>
        <v>30</v>
      </c>
    </row>
    <row r="259" spans="1:19" s="70" customFormat="1" ht="16.5" thickBot="1">
      <c r="A259" s="67"/>
      <c r="B259" s="44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8"/>
      <c r="Q259" s="208"/>
      <c r="R259" s="209" t="s">
        <v>131</v>
      </c>
      <c r="S259" s="210"/>
    </row>
    <row r="260" spans="1:19" s="70" customFormat="1" ht="27.75" thickBot="1">
      <c r="A260" s="74"/>
      <c r="B260" s="75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34"/>
      <c r="Q260" s="253" t="s">
        <v>132</v>
      </c>
      <c r="R260" s="213">
        <v>0.35</v>
      </c>
      <c r="S260" s="214">
        <f>S134</f>
        <v>35</v>
      </c>
    </row>
    <row r="261" spans="3:19" ht="15.75"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54"/>
      <c r="Q261" s="212" t="s">
        <v>133</v>
      </c>
      <c r="R261" s="215">
        <v>0.2</v>
      </c>
      <c r="S261" s="216">
        <f>S217</f>
        <v>20</v>
      </c>
    </row>
    <row r="262" spans="3:19" ht="15.75"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54"/>
      <c r="Q262" s="212" t="s">
        <v>134</v>
      </c>
      <c r="R262" s="215">
        <v>0.2</v>
      </c>
      <c r="S262" s="216">
        <f>S242</f>
        <v>20</v>
      </c>
    </row>
    <row r="263" spans="3:19" ht="15.75"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54"/>
      <c r="Q263" s="212" t="s">
        <v>135</v>
      </c>
      <c r="R263" s="215">
        <v>0.1</v>
      </c>
      <c r="S263" s="216">
        <f>S250</f>
        <v>50</v>
      </c>
    </row>
    <row r="264" spans="3:19" ht="16.5" thickBot="1"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54"/>
      <c r="Q264" s="212" t="s">
        <v>136</v>
      </c>
      <c r="R264" s="217">
        <v>0.15</v>
      </c>
      <c r="S264" s="218">
        <f>S257</f>
        <v>30</v>
      </c>
    </row>
    <row r="265" spans="3:19" ht="16.5" thickBot="1"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38" t="s">
        <v>296</v>
      </c>
      <c r="Q265" s="255"/>
      <c r="R265" s="217"/>
      <c r="S265" s="218">
        <v>20</v>
      </c>
    </row>
    <row r="266" spans="3:19" ht="27.75" thickBot="1"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40" t="s">
        <v>137</v>
      </c>
      <c r="Q266" s="240"/>
      <c r="R266" s="220" t="s">
        <v>138</v>
      </c>
      <c r="S266" s="221">
        <f>SUM(S260:S265)</f>
        <v>175</v>
      </c>
    </row>
  </sheetData>
  <sheetProtection/>
  <mergeCells count="66">
    <mergeCell ref="Q257:R257"/>
    <mergeCell ref="I258:R258"/>
    <mergeCell ref="P265:Q265"/>
    <mergeCell ref="P266:Q266"/>
    <mergeCell ref="P247:Q247"/>
    <mergeCell ref="P248:Q248"/>
    <mergeCell ref="Q249:R249"/>
    <mergeCell ref="I250:R250"/>
    <mergeCell ref="Q253:R254"/>
    <mergeCell ref="C254:P254"/>
    <mergeCell ref="Q241:R241"/>
    <mergeCell ref="I242:R242"/>
    <mergeCell ref="C243:M243"/>
    <mergeCell ref="C244:M244"/>
    <mergeCell ref="C245:M245"/>
    <mergeCell ref="C246:M246"/>
    <mergeCell ref="P214:Q214"/>
    <mergeCell ref="P215:Q215"/>
    <mergeCell ref="Q216:R216"/>
    <mergeCell ref="K217:R217"/>
    <mergeCell ref="Q218:R218"/>
    <mergeCell ref="C237:H237"/>
    <mergeCell ref="Q197:R197"/>
    <mergeCell ref="Q198:R198"/>
    <mergeCell ref="P203:Q203"/>
    <mergeCell ref="P204:Q204"/>
    <mergeCell ref="Q205:R205"/>
    <mergeCell ref="Q206:R206"/>
    <mergeCell ref="P181:Q181"/>
    <mergeCell ref="P182:Q182"/>
    <mergeCell ref="Q183:R183"/>
    <mergeCell ref="Q184:R184"/>
    <mergeCell ref="P195:Q195"/>
    <mergeCell ref="P196:Q196"/>
    <mergeCell ref="Q155:R155"/>
    <mergeCell ref="Q156:R156"/>
    <mergeCell ref="P165:Q165"/>
    <mergeCell ref="P166:Q166"/>
    <mergeCell ref="Q167:R167"/>
    <mergeCell ref="Q168:R168"/>
    <mergeCell ref="P153:Q153"/>
    <mergeCell ref="P154:Q154"/>
    <mergeCell ref="P256:Q256"/>
    <mergeCell ref="P255:Q255"/>
    <mergeCell ref="P240:Q240"/>
    <mergeCell ref="O239:Q239"/>
    <mergeCell ref="Q3:R3"/>
    <mergeCell ref="Q11:R11"/>
    <mergeCell ref="Q30:R30"/>
    <mergeCell ref="Q36:R36"/>
    <mergeCell ref="C236:M236"/>
    <mergeCell ref="Q48:R48"/>
    <mergeCell ref="Q58:R58"/>
    <mergeCell ref="Q64:R64"/>
    <mergeCell ref="Q70:R70"/>
    <mergeCell ref="Q77:R77"/>
    <mergeCell ref="Q84:R84"/>
    <mergeCell ref="Q92:R92"/>
    <mergeCell ref="Q98:R98"/>
    <mergeCell ref="O134:R134"/>
    <mergeCell ref="L136:M136"/>
    <mergeCell ref="Q107:R107"/>
    <mergeCell ref="Q115:R115"/>
    <mergeCell ref="Q120:R120"/>
    <mergeCell ref="Q129:R129"/>
    <mergeCell ref="Q136:R136"/>
  </mergeCells>
  <printOptions/>
  <pageMargins left="0.5" right="0.5" top="0.5" bottom="0.5" header="0.3" footer="0.3"/>
  <pageSetup fitToHeight="0" fitToWidth="1" horizontalDpi="600" verticalDpi="600" orientation="landscape" scale="50" r:id="rId4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Gadia</dc:creator>
  <cp:keywords/>
  <dc:description/>
  <cp:lastModifiedBy>amckelvy</cp:lastModifiedBy>
  <cp:lastPrinted>2012-06-26T13:37:21Z</cp:lastPrinted>
  <dcterms:created xsi:type="dcterms:W3CDTF">2010-03-09T15:19:20Z</dcterms:created>
  <dcterms:modified xsi:type="dcterms:W3CDTF">2012-08-09T13:29:04Z</dcterms:modified>
  <cp:category/>
  <cp:version/>
  <cp:contentType/>
  <cp:contentStatus/>
</cp:coreProperties>
</file>